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2do lote\Restauración y Protección de Humedales Altoandinos\"/>
    </mc:Choice>
  </mc:AlternateContent>
  <xr:revisionPtr revIDLastSave="0" documentId="13_ncr:1_{46CD11DF-B090-4D88-8843-8816E3138D3E}" xr6:coauthVersionLast="44" xr6:coauthVersionMax="45" xr10:uidLastSave="{00000000-0000-0000-0000-000000000000}"/>
  <bookViews>
    <workbookView xWindow="-120" yWindow="-120" windowWidth="20730" windowHeight="11160" xr2:uid="{9D49EF46-7918-4CF4-A6C7-B14DCD27E2D9}"/>
  </bookViews>
  <sheets>
    <sheet name="Instrucciones" sheetId="10" r:id="rId1"/>
    <sheet name="Escenarios" sheetId="9" r:id="rId2"/>
    <sheet name="Coeficientes" sheetId="6" r:id="rId3"/>
    <sheet name="Clima" sheetId="1" r:id="rId4"/>
    <sheet name="Constantes" sheetId="3" r:id="rId5"/>
    <sheet name="ET_Calcs" sheetId="7" r:id="rId6"/>
    <sheet name="Calculation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9" l="1"/>
  <c r="E23" i="9"/>
  <c r="F24" i="3"/>
  <c r="E24" i="3"/>
  <c r="D14" i="3"/>
  <c r="D13" i="3"/>
  <c r="V5" i="4" s="1"/>
  <c r="AJ5" i="4" l="1"/>
  <c r="D15" i="3"/>
  <c r="F7" i="9" l="1"/>
  <c r="F27" i="3" s="1"/>
  <c r="F28" i="3" s="1"/>
  <c r="F29" i="3" s="1"/>
  <c r="AE6" i="4" s="1"/>
  <c r="E7" i="9"/>
  <c r="E27" i="3" l="1"/>
  <c r="E28" i="3" s="1"/>
  <c r="E29" i="3" s="1"/>
  <c r="Q6" i="4" s="1"/>
  <c r="E19" i="3" l="1"/>
  <c r="F19" i="3"/>
  <c r="D19" i="3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M239" i="7" l="1"/>
  <c r="I239" i="7"/>
  <c r="M207" i="7"/>
  <c r="I207" i="7"/>
  <c r="M238" i="7"/>
  <c r="I238" i="7"/>
  <c r="M206" i="7"/>
  <c r="I206" i="7"/>
  <c r="M142" i="7"/>
  <c r="I142" i="7"/>
  <c r="M221" i="7"/>
  <c r="I221" i="7"/>
  <c r="M157" i="7"/>
  <c r="I157" i="7"/>
  <c r="M220" i="7"/>
  <c r="I220" i="7"/>
  <c r="M204" i="7"/>
  <c r="I204" i="7"/>
  <c r="M155" i="7"/>
  <c r="I155" i="7"/>
  <c r="M265" i="7"/>
  <c r="I265" i="7"/>
  <c r="M153" i="7"/>
  <c r="I153" i="7"/>
  <c r="M137" i="7"/>
  <c r="I137" i="7"/>
  <c r="M154" i="7"/>
  <c r="I154" i="7"/>
  <c r="M264" i="7"/>
  <c r="I264" i="7"/>
  <c r="M248" i="7"/>
  <c r="I248" i="7"/>
  <c r="M152" i="7"/>
  <c r="I152" i="7"/>
  <c r="M230" i="7"/>
  <c r="I230" i="7"/>
  <c r="M263" i="7"/>
  <c r="I263" i="7"/>
  <c r="M231" i="7"/>
  <c r="I231" i="7"/>
  <c r="M229" i="7"/>
  <c r="I229" i="7"/>
  <c r="D4" i="3"/>
  <c r="F12" i="9" l="1"/>
  <c r="E12" i="9"/>
  <c r="D12" i="9"/>
  <c r="E20" i="3" l="1"/>
  <c r="F20" i="3"/>
  <c r="D20" i="3"/>
  <c r="E21" i="3"/>
  <c r="F21" i="3"/>
  <c r="D21" i="3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7" i="3"/>
  <c r="D6" i="3"/>
  <c r="D5" i="3"/>
  <c r="D10" i="3"/>
  <c r="E12" i="7" l="1"/>
  <c r="F12" i="7" s="1"/>
  <c r="G12" i="7"/>
  <c r="H12" i="7" s="1"/>
  <c r="G18" i="7"/>
  <c r="H18" i="7" s="1"/>
  <c r="E18" i="7"/>
  <c r="F18" i="7" s="1"/>
  <c r="G22" i="7"/>
  <c r="H22" i="7" s="1"/>
  <c r="E22" i="7"/>
  <c r="F22" i="7" s="1"/>
  <c r="G28" i="7"/>
  <c r="H28" i="7" s="1"/>
  <c r="E28" i="7"/>
  <c r="F28" i="7" s="1"/>
  <c r="E36" i="7"/>
  <c r="F36" i="7" s="1"/>
  <c r="G36" i="7"/>
  <c r="H36" i="7" s="1"/>
  <c r="G42" i="7"/>
  <c r="H42" i="7" s="1"/>
  <c r="E42" i="7"/>
  <c r="F42" i="7" s="1"/>
  <c r="E48" i="7"/>
  <c r="F48" i="7" s="1"/>
  <c r="G48" i="7"/>
  <c r="H48" i="7" s="1"/>
  <c r="E52" i="7"/>
  <c r="F52" i="7" s="1"/>
  <c r="G52" i="7"/>
  <c r="H52" i="7" s="1"/>
  <c r="I52" i="7" s="1"/>
  <c r="E58" i="7"/>
  <c r="F58" i="7" s="1"/>
  <c r="G58" i="7"/>
  <c r="H58" i="7" s="1"/>
  <c r="E62" i="7"/>
  <c r="F62" i="7" s="1"/>
  <c r="G62" i="7"/>
  <c r="H62" i="7" s="1"/>
  <c r="I62" i="7" s="1"/>
  <c r="G66" i="7"/>
  <c r="H66" i="7" s="1"/>
  <c r="E66" i="7"/>
  <c r="F66" i="7" s="1"/>
  <c r="E72" i="7"/>
  <c r="F72" i="7" s="1"/>
  <c r="G72" i="7"/>
  <c r="H72" i="7" s="1"/>
  <c r="I72" i="7" s="1"/>
  <c r="E76" i="7"/>
  <c r="F76" i="7" s="1"/>
  <c r="G76" i="7"/>
  <c r="H76" i="7" s="1"/>
  <c r="E80" i="7"/>
  <c r="F80" i="7" s="1"/>
  <c r="G80" i="7"/>
  <c r="H80" i="7" s="1"/>
  <c r="I80" i="7" s="1"/>
  <c r="G84" i="7"/>
  <c r="H84" i="7" s="1"/>
  <c r="E84" i="7"/>
  <c r="F84" i="7" s="1"/>
  <c r="G88" i="7"/>
  <c r="H88" i="7" s="1"/>
  <c r="E88" i="7"/>
  <c r="F88" i="7" s="1"/>
  <c r="E90" i="7"/>
  <c r="F90" i="7" s="1"/>
  <c r="G90" i="7"/>
  <c r="H90" i="7" s="1"/>
  <c r="E94" i="7"/>
  <c r="F94" i="7" s="1"/>
  <c r="G94" i="7"/>
  <c r="H94" i="7" s="1"/>
  <c r="I94" i="7" s="1"/>
  <c r="G98" i="7"/>
  <c r="H98" i="7" s="1"/>
  <c r="E98" i="7"/>
  <c r="F98" i="7" s="1"/>
  <c r="E104" i="7"/>
  <c r="F104" i="7" s="1"/>
  <c r="G104" i="7"/>
  <c r="H104" i="7" s="1"/>
  <c r="I104" i="7" s="1"/>
  <c r="G106" i="7"/>
  <c r="H106" i="7" s="1"/>
  <c r="E106" i="7"/>
  <c r="F106" i="7" s="1"/>
  <c r="G110" i="7"/>
  <c r="H110" i="7" s="1"/>
  <c r="E110" i="7"/>
  <c r="F110" i="7" s="1"/>
  <c r="G114" i="7"/>
  <c r="H114" i="7" s="1"/>
  <c r="E114" i="7"/>
  <c r="F114" i="7" s="1"/>
  <c r="E120" i="7"/>
  <c r="F120" i="7" s="1"/>
  <c r="G120" i="7"/>
  <c r="H120" i="7" s="1"/>
  <c r="I120" i="7" s="1"/>
  <c r="E126" i="7"/>
  <c r="F126" i="7" s="1"/>
  <c r="G126" i="7"/>
  <c r="H126" i="7" s="1"/>
  <c r="G132" i="7"/>
  <c r="H132" i="7" s="1"/>
  <c r="E132" i="7"/>
  <c r="F132" i="7" s="1"/>
  <c r="E136" i="7"/>
  <c r="F136" i="7" s="1"/>
  <c r="G136" i="7"/>
  <c r="H136" i="7" s="1"/>
  <c r="E140" i="7"/>
  <c r="F140" i="7" s="1"/>
  <c r="G140" i="7"/>
  <c r="H140" i="7" s="1"/>
  <c r="I140" i="7" s="1"/>
  <c r="E144" i="7"/>
  <c r="F144" i="7" s="1"/>
  <c r="G144" i="7"/>
  <c r="H144" i="7" s="1"/>
  <c r="E148" i="7"/>
  <c r="F148" i="7" s="1"/>
  <c r="G148" i="7"/>
  <c r="H148" i="7" s="1"/>
  <c r="I148" i="7" s="1"/>
  <c r="G152" i="7"/>
  <c r="H152" i="7" s="1"/>
  <c r="E152" i="7"/>
  <c r="F152" i="7" s="1"/>
  <c r="G156" i="7"/>
  <c r="H156" i="7" s="1"/>
  <c r="E156" i="7"/>
  <c r="F156" i="7" s="1"/>
  <c r="G160" i="7"/>
  <c r="H160" i="7" s="1"/>
  <c r="E160" i="7"/>
  <c r="F160" i="7" s="1"/>
  <c r="G164" i="7"/>
  <c r="H164" i="7" s="1"/>
  <c r="E164" i="7"/>
  <c r="F164" i="7" s="1"/>
  <c r="G166" i="7"/>
  <c r="H166" i="7" s="1"/>
  <c r="E166" i="7"/>
  <c r="F166" i="7" s="1"/>
  <c r="G170" i="7"/>
  <c r="H170" i="7" s="1"/>
  <c r="E170" i="7"/>
  <c r="F170" i="7" s="1"/>
  <c r="G174" i="7"/>
  <c r="H174" i="7" s="1"/>
  <c r="E174" i="7"/>
  <c r="F174" i="7" s="1"/>
  <c r="G178" i="7"/>
  <c r="H178" i="7" s="1"/>
  <c r="E178" i="7"/>
  <c r="F178" i="7" s="1"/>
  <c r="E182" i="7"/>
  <c r="F182" i="7" s="1"/>
  <c r="G182" i="7"/>
  <c r="H182" i="7" s="1"/>
  <c r="E186" i="7"/>
  <c r="F186" i="7" s="1"/>
  <c r="G186" i="7"/>
  <c r="H186" i="7" s="1"/>
  <c r="I186" i="7" s="1"/>
  <c r="G190" i="7"/>
  <c r="H190" i="7" s="1"/>
  <c r="E190" i="7"/>
  <c r="F190" i="7" s="1"/>
  <c r="G194" i="7"/>
  <c r="H194" i="7" s="1"/>
  <c r="E194" i="7"/>
  <c r="F194" i="7" s="1"/>
  <c r="E196" i="7"/>
  <c r="F196" i="7" s="1"/>
  <c r="G196" i="7"/>
  <c r="H196" i="7" s="1"/>
  <c r="G200" i="7"/>
  <c r="H200" i="7" s="1"/>
  <c r="E200" i="7"/>
  <c r="F200" i="7" s="1"/>
  <c r="G206" i="7"/>
  <c r="H206" i="7" s="1"/>
  <c r="E206" i="7"/>
  <c r="F206" i="7" s="1"/>
  <c r="E210" i="7"/>
  <c r="F210" i="7" s="1"/>
  <c r="G210" i="7"/>
  <c r="H210" i="7" s="1"/>
  <c r="I210" i="7" s="1"/>
  <c r="G214" i="7"/>
  <c r="H214" i="7" s="1"/>
  <c r="E214" i="7"/>
  <c r="F214" i="7" s="1"/>
  <c r="E218" i="7"/>
  <c r="F218" i="7" s="1"/>
  <c r="G218" i="7"/>
  <c r="H218" i="7" s="1"/>
  <c r="I218" i="7" s="1"/>
  <c r="G222" i="7"/>
  <c r="H222" i="7" s="1"/>
  <c r="E222" i="7"/>
  <c r="F222" i="7" s="1"/>
  <c r="E226" i="7"/>
  <c r="F226" i="7" s="1"/>
  <c r="G226" i="7"/>
  <c r="H226" i="7" s="1"/>
  <c r="I226" i="7" s="1"/>
  <c r="G228" i="7"/>
  <c r="H228" i="7" s="1"/>
  <c r="E228" i="7"/>
  <c r="F228" i="7" s="1"/>
  <c r="E232" i="7"/>
  <c r="F232" i="7" s="1"/>
  <c r="G232" i="7"/>
  <c r="H232" i="7" s="1"/>
  <c r="I232" i="7" s="1"/>
  <c r="G236" i="7"/>
  <c r="H236" i="7" s="1"/>
  <c r="E236" i="7"/>
  <c r="F236" i="7" s="1"/>
  <c r="E240" i="7"/>
  <c r="F240" i="7" s="1"/>
  <c r="G240" i="7"/>
  <c r="H240" i="7" s="1"/>
  <c r="I240" i="7" s="1"/>
  <c r="G244" i="7"/>
  <c r="H244" i="7" s="1"/>
  <c r="E244" i="7"/>
  <c r="F244" i="7" s="1"/>
  <c r="E248" i="7"/>
  <c r="F248" i="7" s="1"/>
  <c r="G248" i="7"/>
  <c r="H248" i="7" s="1"/>
  <c r="G252" i="7"/>
  <c r="H252" i="7" s="1"/>
  <c r="E252" i="7"/>
  <c r="F252" i="7" s="1"/>
  <c r="E256" i="7"/>
  <c r="F256" i="7" s="1"/>
  <c r="G256" i="7"/>
  <c r="H256" i="7" s="1"/>
  <c r="I256" i="7" s="1"/>
  <c r="G260" i="7"/>
  <c r="H260" i="7" s="1"/>
  <c r="E260" i="7"/>
  <c r="F260" i="7" s="1"/>
  <c r="E264" i="7"/>
  <c r="F264" i="7" s="1"/>
  <c r="G264" i="7"/>
  <c r="H264" i="7" s="1"/>
  <c r="G268" i="7"/>
  <c r="H268" i="7" s="1"/>
  <c r="E268" i="7"/>
  <c r="F268" i="7" s="1"/>
  <c r="E272" i="7"/>
  <c r="F272" i="7" s="1"/>
  <c r="G272" i="7"/>
  <c r="H272" i="7" s="1"/>
  <c r="I272" i="7" s="1"/>
  <c r="E276" i="7"/>
  <c r="F276" i="7" s="1"/>
  <c r="G276" i="7"/>
  <c r="H276" i="7" s="1"/>
  <c r="E280" i="7"/>
  <c r="F280" i="7" s="1"/>
  <c r="G280" i="7"/>
  <c r="H280" i="7" s="1"/>
  <c r="I280" i="7" s="1"/>
  <c r="E282" i="7"/>
  <c r="F282" i="7" s="1"/>
  <c r="G282" i="7"/>
  <c r="H282" i="7" s="1"/>
  <c r="G286" i="7"/>
  <c r="H286" i="7" s="1"/>
  <c r="E286" i="7"/>
  <c r="F286" i="7" s="1"/>
  <c r="E288" i="7"/>
  <c r="F288" i="7" s="1"/>
  <c r="G288" i="7"/>
  <c r="H288" i="7" s="1"/>
  <c r="E290" i="7"/>
  <c r="F290" i="7" s="1"/>
  <c r="G290" i="7"/>
  <c r="H290" i="7" s="1"/>
  <c r="I290" i="7" s="1"/>
  <c r="G294" i="7"/>
  <c r="H294" i="7" s="1"/>
  <c r="E294" i="7"/>
  <c r="F294" i="7" s="1"/>
  <c r="E296" i="7"/>
  <c r="F296" i="7" s="1"/>
  <c r="G296" i="7"/>
  <c r="H296" i="7" s="1"/>
  <c r="I296" i="7" s="1"/>
  <c r="E298" i="7"/>
  <c r="F298" i="7" s="1"/>
  <c r="G298" i="7"/>
  <c r="H298" i="7" s="1"/>
  <c r="G300" i="7"/>
  <c r="H300" i="7" s="1"/>
  <c r="E300" i="7"/>
  <c r="F300" i="7" s="1"/>
  <c r="G302" i="7"/>
  <c r="H302" i="7" s="1"/>
  <c r="E302" i="7"/>
  <c r="F302" i="7" s="1"/>
  <c r="E304" i="7"/>
  <c r="F304" i="7" s="1"/>
  <c r="G304" i="7"/>
  <c r="H304" i="7" s="1"/>
  <c r="I304" i="7" s="1"/>
  <c r="E306" i="7"/>
  <c r="F306" i="7" s="1"/>
  <c r="G306" i="7"/>
  <c r="H306" i="7" s="1"/>
  <c r="G308" i="7"/>
  <c r="H308" i="7" s="1"/>
  <c r="E308" i="7"/>
  <c r="F308" i="7" s="1"/>
  <c r="E312" i="7"/>
  <c r="F312" i="7" s="1"/>
  <c r="G312" i="7"/>
  <c r="H312" i="7" s="1"/>
  <c r="E314" i="7"/>
  <c r="F314" i="7" s="1"/>
  <c r="G314" i="7"/>
  <c r="H314" i="7" s="1"/>
  <c r="I314" i="7" s="1"/>
  <c r="G316" i="7"/>
  <c r="H316" i="7" s="1"/>
  <c r="E316" i="7"/>
  <c r="F316" i="7" s="1"/>
  <c r="G318" i="7"/>
  <c r="H318" i="7" s="1"/>
  <c r="E318" i="7"/>
  <c r="F318" i="7" s="1"/>
  <c r="E320" i="7"/>
  <c r="F320" i="7" s="1"/>
  <c r="G320" i="7"/>
  <c r="H320" i="7" s="1"/>
  <c r="E322" i="7"/>
  <c r="F322" i="7" s="1"/>
  <c r="G322" i="7"/>
  <c r="H322" i="7" s="1"/>
  <c r="I322" i="7" s="1"/>
  <c r="G324" i="7"/>
  <c r="H324" i="7" s="1"/>
  <c r="E324" i="7"/>
  <c r="F324" i="7" s="1"/>
  <c r="G326" i="7"/>
  <c r="H326" i="7" s="1"/>
  <c r="E326" i="7"/>
  <c r="F326" i="7" s="1"/>
  <c r="E328" i="7"/>
  <c r="F328" i="7" s="1"/>
  <c r="G328" i="7"/>
  <c r="H328" i="7" s="1"/>
  <c r="E330" i="7"/>
  <c r="F330" i="7" s="1"/>
  <c r="G330" i="7"/>
  <c r="H330" i="7" s="1"/>
  <c r="I330" i="7" s="1"/>
  <c r="G332" i="7"/>
  <c r="H332" i="7" s="1"/>
  <c r="E332" i="7"/>
  <c r="F332" i="7" s="1"/>
  <c r="G334" i="7"/>
  <c r="H334" i="7" s="1"/>
  <c r="E334" i="7"/>
  <c r="F334" i="7" s="1"/>
  <c r="E336" i="7"/>
  <c r="F336" i="7" s="1"/>
  <c r="G336" i="7"/>
  <c r="H336" i="7" s="1"/>
  <c r="E338" i="7"/>
  <c r="F338" i="7" s="1"/>
  <c r="G338" i="7"/>
  <c r="H338" i="7" s="1"/>
  <c r="I338" i="7" s="1"/>
  <c r="E340" i="7"/>
  <c r="F340" i="7" s="1"/>
  <c r="G340" i="7"/>
  <c r="H340" i="7" s="1"/>
  <c r="G342" i="7"/>
  <c r="H342" i="7" s="1"/>
  <c r="E342" i="7"/>
  <c r="F342" i="7" s="1"/>
  <c r="E344" i="7"/>
  <c r="F344" i="7" s="1"/>
  <c r="G344" i="7"/>
  <c r="H344" i="7" s="1"/>
  <c r="G346" i="7"/>
  <c r="H346" i="7" s="1"/>
  <c r="E346" i="7"/>
  <c r="F346" i="7" s="1"/>
  <c r="E348" i="7"/>
  <c r="F348" i="7" s="1"/>
  <c r="G348" i="7"/>
  <c r="H348" i="7" s="1"/>
  <c r="E350" i="7"/>
  <c r="F350" i="7" s="1"/>
  <c r="G350" i="7"/>
  <c r="H350" i="7" s="1"/>
  <c r="I350" i="7" s="1"/>
  <c r="G352" i="7"/>
  <c r="H352" i="7" s="1"/>
  <c r="E352" i="7"/>
  <c r="F352" i="7" s="1"/>
  <c r="G354" i="7"/>
  <c r="H354" i="7" s="1"/>
  <c r="E354" i="7"/>
  <c r="F354" i="7" s="1"/>
  <c r="E356" i="7"/>
  <c r="F356" i="7" s="1"/>
  <c r="G356" i="7"/>
  <c r="H356" i="7" s="1"/>
  <c r="E358" i="7"/>
  <c r="F358" i="7" s="1"/>
  <c r="G358" i="7"/>
  <c r="H358" i="7" s="1"/>
  <c r="I358" i="7" s="1"/>
  <c r="E360" i="7"/>
  <c r="F360" i="7" s="1"/>
  <c r="G360" i="7"/>
  <c r="H360" i="7" s="1"/>
  <c r="E362" i="7"/>
  <c r="F362" i="7" s="1"/>
  <c r="G362" i="7"/>
  <c r="H362" i="7" s="1"/>
  <c r="I362" i="7" s="1"/>
  <c r="G364" i="7"/>
  <c r="H364" i="7" s="1"/>
  <c r="E364" i="7"/>
  <c r="F364" i="7" s="1"/>
  <c r="G366" i="7"/>
  <c r="H366" i="7" s="1"/>
  <c r="E366" i="7"/>
  <c r="F366" i="7" s="1"/>
  <c r="E368" i="7"/>
  <c r="F368" i="7" s="1"/>
  <c r="G368" i="7"/>
  <c r="H368" i="7" s="1"/>
  <c r="E6" i="7"/>
  <c r="F6" i="7" s="1"/>
  <c r="G6" i="7"/>
  <c r="H6" i="7" s="1"/>
  <c r="I6" i="7" s="1"/>
  <c r="G10" i="7"/>
  <c r="H10" i="7" s="1"/>
  <c r="E10" i="7"/>
  <c r="F10" i="7" s="1"/>
  <c r="E14" i="7"/>
  <c r="F14" i="7" s="1"/>
  <c r="G14" i="7"/>
  <c r="H14" i="7" s="1"/>
  <c r="I14" i="7" s="1"/>
  <c r="E20" i="7"/>
  <c r="F20" i="7" s="1"/>
  <c r="G20" i="7"/>
  <c r="H20" i="7" s="1"/>
  <c r="E26" i="7"/>
  <c r="F26" i="7" s="1"/>
  <c r="G26" i="7"/>
  <c r="H26" i="7" s="1"/>
  <c r="I26" i="7" s="1"/>
  <c r="E30" i="7"/>
  <c r="F30" i="7" s="1"/>
  <c r="G30" i="7"/>
  <c r="H30" i="7" s="1"/>
  <c r="G34" i="7"/>
  <c r="H34" i="7" s="1"/>
  <c r="E34" i="7"/>
  <c r="F34" i="7" s="1"/>
  <c r="E38" i="7"/>
  <c r="F38" i="7" s="1"/>
  <c r="G38" i="7"/>
  <c r="H38" i="7" s="1"/>
  <c r="G46" i="7"/>
  <c r="H46" i="7" s="1"/>
  <c r="E46" i="7"/>
  <c r="F46" i="7" s="1"/>
  <c r="E56" i="7"/>
  <c r="F56" i="7" s="1"/>
  <c r="G56" i="7"/>
  <c r="H56" i="7" s="1"/>
  <c r="E70" i="7"/>
  <c r="F70" i="7" s="1"/>
  <c r="G70" i="7"/>
  <c r="H70" i="7" s="1"/>
  <c r="I70" i="7" s="1"/>
  <c r="E100" i="7"/>
  <c r="F100" i="7" s="1"/>
  <c r="G100" i="7"/>
  <c r="H100" i="7" s="1"/>
  <c r="E5" i="7"/>
  <c r="F5" i="7" s="1"/>
  <c r="G5" i="7"/>
  <c r="H5" i="7" s="1"/>
  <c r="I5" i="7" s="1"/>
  <c r="E7" i="7"/>
  <c r="F7" i="7" s="1"/>
  <c r="G7" i="7"/>
  <c r="H7" i="7" s="1"/>
  <c r="G9" i="7"/>
  <c r="H9" i="7" s="1"/>
  <c r="E9" i="7"/>
  <c r="F9" i="7" s="1"/>
  <c r="G11" i="7"/>
  <c r="H11" i="7" s="1"/>
  <c r="E11" i="7"/>
  <c r="F11" i="7" s="1"/>
  <c r="E13" i="7"/>
  <c r="F13" i="7" s="1"/>
  <c r="G13" i="7"/>
  <c r="H13" i="7" s="1"/>
  <c r="I13" i="7" s="1"/>
  <c r="E15" i="7"/>
  <c r="F15" i="7" s="1"/>
  <c r="G15" i="7"/>
  <c r="H15" i="7" s="1"/>
  <c r="G17" i="7"/>
  <c r="H17" i="7" s="1"/>
  <c r="E17" i="7"/>
  <c r="F17" i="7" s="1"/>
  <c r="G19" i="7"/>
  <c r="H19" i="7" s="1"/>
  <c r="E19" i="7"/>
  <c r="F19" i="7" s="1"/>
  <c r="G21" i="7"/>
  <c r="H21" i="7" s="1"/>
  <c r="E21" i="7"/>
  <c r="F21" i="7" s="1"/>
  <c r="G23" i="7"/>
  <c r="H23" i="7" s="1"/>
  <c r="E23" i="7"/>
  <c r="F23" i="7" s="1"/>
  <c r="E25" i="7"/>
  <c r="F25" i="7" s="1"/>
  <c r="G25" i="7"/>
  <c r="H25" i="7" s="1"/>
  <c r="I25" i="7" s="1"/>
  <c r="G27" i="7"/>
  <c r="H27" i="7" s="1"/>
  <c r="E27" i="7"/>
  <c r="F27" i="7" s="1"/>
  <c r="E29" i="7"/>
  <c r="F29" i="7" s="1"/>
  <c r="G29" i="7"/>
  <c r="H29" i="7" s="1"/>
  <c r="I29" i="7" s="1"/>
  <c r="E31" i="7"/>
  <c r="F31" i="7" s="1"/>
  <c r="G31" i="7"/>
  <c r="H31" i="7" s="1"/>
  <c r="G33" i="7"/>
  <c r="H33" i="7" s="1"/>
  <c r="E33" i="7"/>
  <c r="F33" i="7" s="1"/>
  <c r="E35" i="7"/>
  <c r="F35" i="7" s="1"/>
  <c r="G35" i="7"/>
  <c r="H35" i="7" s="1"/>
  <c r="E37" i="7"/>
  <c r="F37" i="7" s="1"/>
  <c r="G37" i="7"/>
  <c r="H37" i="7" s="1"/>
  <c r="I37" i="7" s="1"/>
  <c r="E39" i="7"/>
  <c r="F39" i="7" s="1"/>
  <c r="G39" i="7"/>
  <c r="H39" i="7" s="1"/>
  <c r="G41" i="7"/>
  <c r="H41" i="7" s="1"/>
  <c r="E41" i="7"/>
  <c r="F41" i="7" s="1"/>
  <c r="G43" i="7"/>
  <c r="H43" i="7" s="1"/>
  <c r="E43" i="7"/>
  <c r="F43" i="7" s="1"/>
  <c r="E45" i="7"/>
  <c r="F45" i="7" s="1"/>
  <c r="G45" i="7"/>
  <c r="H45" i="7" s="1"/>
  <c r="I45" i="7" s="1"/>
  <c r="G47" i="7"/>
  <c r="H47" i="7" s="1"/>
  <c r="E47" i="7"/>
  <c r="F47" i="7" s="1"/>
  <c r="E49" i="7"/>
  <c r="F49" i="7" s="1"/>
  <c r="G49" i="7"/>
  <c r="H49" i="7" s="1"/>
  <c r="I49" i="7" s="1"/>
  <c r="G51" i="7"/>
  <c r="H51" i="7" s="1"/>
  <c r="E51" i="7"/>
  <c r="F51" i="7" s="1"/>
  <c r="G53" i="7"/>
  <c r="H53" i="7" s="1"/>
  <c r="E53" i="7"/>
  <c r="F53" i="7" s="1"/>
  <c r="G55" i="7"/>
  <c r="H55" i="7" s="1"/>
  <c r="E55" i="7"/>
  <c r="F55" i="7" s="1"/>
  <c r="E57" i="7"/>
  <c r="F57" i="7" s="1"/>
  <c r="G57" i="7"/>
  <c r="H57" i="7" s="1"/>
  <c r="I57" i="7" s="1"/>
  <c r="G59" i="7"/>
  <c r="H59" i="7" s="1"/>
  <c r="E59" i="7"/>
  <c r="F59" i="7" s="1"/>
  <c r="E61" i="7"/>
  <c r="F61" i="7" s="1"/>
  <c r="G61" i="7"/>
  <c r="H61" i="7" s="1"/>
  <c r="I61" i="7" s="1"/>
  <c r="E63" i="7"/>
  <c r="F63" i="7" s="1"/>
  <c r="G63" i="7"/>
  <c r="H63" i="7" s="1"/>
  <c r="G65" i="7"/>
  <c r="H65" i="7" s="1"/>
  <c r="E65" i="7"/>
  <c r="F65" i="7" s="1"/>
  <c r="E67" i="7"/>
  <c r="F67" i="7" s="1"/>
  <c r="G67" i="7"/>
  <c r="H67" i="7" s="1"/>
  <c r="E69" i="7"/>
  <c r="F69" i="7" s="1"/>
  <c r="G69" i="7"/>
  <c r="H69" i="7" s="1"/>
  <c r="I69" i="7" s="1"/>
  <c r="E71" i="7"/>
  <c r="F71" i="7" s="1"/>
  <c r="G71" i="7"/>
  <c r="H71" i="7" s="1"/>
  <c r="G73" i="7"/>
  <c r="H73" i="7" s="1"/>
  <c r="E73" i="7"/>
  <c r="F73" i="7" s="1"/>
  <c r="E75" i="7"/>
  <c r="F75" i="7" s="1"/>
  <c r="G75" i="7"/>
  <c r="H75" i="7" s="1"/>
  <c r="G77" i="7"/>
  <c r="H77" i="7" s="1"/>
  <c r="E77" i="7"/>
  <c r="F77" i="7" s="1"/>
  <c r="G79" i="7"/>
  <c r="H79" i="7" s="1"/>
  <c r="E79" i="7"/>
  <c r="F79" i="7" s="1"/>
  <c r="E81" i="7"/>
  <c r="F81" i="7" s="1"/>
  <c r="G81" i="7"/>
  <c r="H81" i="7" s="1"/>
  <c r="I81" i="7" s="1"/>
  <c r="G83" i="7"/>
  <c r="H83" i="7" s="1"/>
  <c r="E83" i="7"/>
  <c r="F83" i="7" s="1"/>
  <c r="G85" i="7"/>
  <c r="H85" i="7" s="1"/>
  <c r="E85" i="7"/>
  <c r="F85" i="7" s="1"/>
  <c r="G87" i="7"/>
  <c r="H87" i="7" s="1"/>
  <c r="E87" i="7"/>
  <c r="F87" i="7" s="1"/>
  <c r="E89" i="7"/>
  <c r="F89" i="7" s="1"/>
  <c r="G89" i="7"/>
  <c r="H89" i="7" s="1"/>
  <c r="I89" i="7" s="1"/>
  <c r="G91" i="7"/>
  <c r="H91" i="7" s="1"/>
  <c r="E91" i="7"/>
  <c r="F91" i="7" s="1"/>
  <c r="E93" i="7"/>
  <c r="F93" i="7" s="1"/>
  <c r="G93" i="7"/>
  <c r="H93" i="7" s="1"/>
  <c r="I93" i="7" s="1"/>
  <c r="E95" i="7"/>
  <c r="F95" i="7" s="1"/>
  <c r="G95" i="7"/>
  <c r="H95" i="7" s="1"/>
  <c r="G97" i="7"/>
  <c r="H97" i="7" s="1"/>
  <c r="E97" i="7"/>
  <c r="F97" i="7" s="1"/>
  <c r="E99" i="7"/>
  <c r="F99" i="7" s="1"/>
  <c r="G99" i="7"/>
  <c r="H99" i="7" s="1"/>
  <c r="E101" i="7"/>
  <c r="F101" i="7" s="1"/>
  <c r="G101" i="7"/>
  <c r="H101" i="7" s="1"/>
  <c r="I101" i="7" s="1"/>
  <c r="E103" i="7"/>
  <c r="F103" i="7" s="1"/>
  <c r="G103" i="7"/>
  <c r="H103" i="7" s="1"/>
  <c r="G105" i="7"/>
  <c r="H105" i="7" s="1"/>
  <c r="E105" i="7"/>
  <c r="F105" i="7" s="1"/>
  <c r="E107" i="7"/>
  <c r="F107" i="7" s="1"/>
  <c r="G107" i="7"/>
  <c r="H107" i="7" s="1"/>
  <c r="E109" i="7"/>
  <c r="F109" i="7" s="1"/>
  <c r="G109" i="7"/>
  <c r="H109" i="7" s="1"/>
  <c r="I109" i="7" s="1"/>
  <c r="E111" i="7"/>
  <c r="F111" i="7" s="1"/>
  <c r="G111" i="7"/>
  <c r="H111" i="7" s="1"/>
  <c r="G113" i="7"/>
  <c r="H113" i="7" s="1"/>
  <c r="E113" i="7"/>
  <c r="F113" i="7" s="1"/>
  <c r="G115" i="7"/>
  <c r="H115" i="7" s="1"/>
  <c r="E115" i="7"/>
  <c r="F115" i="7" s="1"/>
  <c r="E117" i="7"/>
  <c r="F117" i="7" s="1"/>
  <c r="G117" i="7"/>
  <c r="H117" i="7" s="1"/>
  <c r="I117" i="7" s="1"/>
  <c r="G119" i="7"/>
  <c r="H119" i="7" s="1"/>
  <c r="E119" i="7"/>
  <c r="F119" i="7" s="1"/>
  <c r="E121" i="7"/>
  <c r="F121" i="7" s="1"/>
  <c r="G121" i="7"/>
  <c r="H121" i="7" s="1"/>
  <c r="I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I129" i="7" s="1"/>
  <c r="E131" i="7"/>
  <c r="F131" i="7" s="1"/>
  <c r="G131" i="7"/>
  <c r="H131" i="7" s="1"/>
  <c r="G133" i="7"/>
  <c r="H133" i="7" s="1"/>
  <c r="E133" i="7"/>
  <c r="F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I141" i="7" s="1"/>
  <c r="E143" i="7"/>
  <c r="F143" i="7" s="1"/>
  <c r="G143" i="7"/>
  <c r="H143" i="7" s="1"/>
  <c r="E145" i="7"/>
  <c r="F145" i="7" s="1"/>
  <c r="G145" i="7"/>
  <c r="H145" i="7" s="1"/>
  <c r="I145" i="7" s="1"/>
  <c r="G147" i="7"/>
  <c r="H147" i="7" s="1"/>
  <c r="E147" i="7"/>
  <c r="F147" i="7" s="1"/>
  <c r="E149" i="7"/>
  <c r="F149" i="7" s="1"/>
  <c r="G149" i="7"/>
  <c r="H149" i="7" s="1"/>
  <c r="I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I161" i="7" s="1"/>
  <c r="E163" i="7"/>
  <c r="F163" i="7" s="1"/>
  <c r="G163" i="7"/>
  <c r="H163" i="7" s="1"/>
  <c r="G165" i="7"/>
  <c r="H165" i="7" s="1"/>
  <c r="E165" i="7"/>
  <c r="F165" i="7" s="1"/>
  <c r="E167" i="7"/>
  <c r="F167" i="7" s="1"/>
  <c r="G167" i="7"/>
  <c r="H167" i="7" s="1"/>
  <c r="E169" i="7"/>
  <c r="F169" i="7" s="1"/>
  <c r="G169" i="7"/>
  <c r="H169" i="7" s="1"/>
  <c r="I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I177" i="7" s="1"/>
  <c r="G179" i="7"/>
  <c r="H179" i="7" s="1"/>
  <c r="E179" i="7"/>
  <c r="F179" i="7" s="1"/>
  <c r="E181" i="7"/>
  <c r="F181" i="7" s="1"/>
  <c r="G181" i="7"/>
  <c r="H181" i="7" s="1"/>
  <c r="I181" i="7" s="1"/>
  <c r="E183" i="7"/>
  <c r="F183" i="7" s="1"/>
  <c r="G183" i="7"/>
  <c r="H183" i="7" s="1"/>
  <c r="E185" i="7"/>
  <c r="F185" i="7" s="1"/>
  <c r="G185" i="7"/>
  <c r="H185" i="7" s="1"/>
  <c r="I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I193" i="7" s="1"/>
  <c r="G195" i="7"/>
  <c r="H195" i="7" s="1"/>
  <c r="E195" i="7"/>
  <c r="F195" i="7" s="1"/>
  <c r="E197" i="7"/>
  <c r="F197" i="7" s="1"/>
  <c r="G197" i="7"/>
  <c r="H197" i="7" s="1"/>
  <c r="I197" i="7" s="1"/>
  <c r="G199" i="7"/>
  <c r="H199" i="7" s="1"/>
  <c r="E199" i="7"/>
  <c r="F199" i="7" s="1"/>
  <c r="E201" i="7"/>
  <c r="F201" i="7" s="1"/>
  <c r="G201" i="7"/>
  <c r="H201" i="7" s="1"/>
  <c r="I201" i="7" s="1"/>
  <c r="E203" i="7"/>
  <c r="F203" i="7" s="1"/>
  <c r="G203" i="7"/>
  <c r="H203" i="7" s="1"/>
  <c r="G205" i="7"/>
  <c r="H205" i="7" s="1"/>
  <c r="E205" i="7"/>
  <c r="F205" i="7" s="1"/>
  <c r="E207" i="7"/>
  <c r="F207" i="7" s="1"/>
  <c r="G207" i="7"/>
  <c r="H207" i="7" s="1"/>
  <c r="E209" i="7"/>
  <c r="F209" i="7" s="1"/>
  <c r="G209" i="7"/>
  <c r="H209" i="7" s="1"/>
  <c r="I209" i="7" s="1"/>
  <c r="G211" i="7"/>
  <c r="H211" i="7" s="1"/>
  <c r="E211" i="7"/>
  <c r="F211" i="7" s="1"/>
  <c r="G213" i="7"/>
  <c r="H213" i="7" s="1"/>
  <c r="E213" i="7"/>
  <c r="F213" i="7" s="1"/>
  <c r="E215" i="7"/>
  <c r="F215" i="7" s="1"/>
  <c r="G215" i="7"/>
  <c r="H215" i="7" s="1"/>
  <c r="E217" i="7"/>
  <c r="F217" i="7" s="1"/>
  <c r="G217" i="7"/>
  <c r="H217" i="7" s="1"/>
  <c r="I217" i="7" s="1"/>
  <c r="G219" i="7"/>
  <c r="H219" i="7" s="1"/>
  <c r="E219" i="7"/>
  <c r="F219" i="7" s="1"/>
  <c r="G221" i="7"/>
  <c r="H221" i="7" s="1"/>
  <c r="E221" i="7"/>
  <c r="F221" i="7" s="1"/>
  <c r="E223" i="7"/>
  <c r="F223" i="7" s="1"/>
  <c r="G223" i="7"/>
  <c r="H223" i="7" s="1"/>
  <c r="E225" i="7"/>
  <c r="F225" i="7" s="1"/>
  <c r="G225" i="7"/>
  <c r="H225" i="7" s="1"/>
  <c r="I225" i="7" s="1"/>
  <c r="G227" i="7"/>
  <c r="H227" i="7" s="1"/>
  <c r="E227" i="7"/>
  <c r="F227" i="7" s="1"/>
  <c r="G229" i="7"/>
  <c r="H229" i="7" s="1"/>
  <c r="E229" i="7"/>
  <c r="F229" i="7" s="1"/>
  <c r="E231" i="7"/>
  <c r="F231" i="7" s="1"/>
  <c r="G231" i="7"/>
  <c r="H231" i="7" s="1"/>
  <c r="E233" i="7"/>
  <c r="F233" i="7" s="1"/>
  <c r="G233" i="7"/>
  <c r="H233" i="7" s="1"/>
  <c r="I233" i="7" s="1"/>
  <c r="G235" i="7"/>
  <c r="H235" i="7" s="1"/>
  <c r="E235" i="7"/>
  <c r="F235" i="7" s="1"/>
  <c r="G237" i="7"/>
  <c r="H237" i="7" s="1"/>
  <c r="E237" i="7"/>
  <c r="F237" i="7" s="1"/>
  <c r="E239" i="7"/>
  <c r="F239" i="7" s="1"/>
  <c r="G239" i="7"/>
  <c r="H239" i="7" s="1"/>
  <c r="E241" i="7"/>
  <c r="F241" i="7" s="1"/>
  <c r="G241" i="7"/>
  <c r="H241" i="7" s="1"/>
  <c r="I241" i="7" s="1"/>
  <c r="G243" i="7"/>
  <c r="H243" i="7" s="1"/>
  <c r="E243" i="7"/>
  <c r="F243" i="7" s="1"/>
  <c r="G245" i="7"/>
  <c r="H245" i="7" s="1"/>
  <c r="E245" i="7"/>
  <c r="F245" i="7" s="1"/>
  <c r="E247" i="7"/>
  <c r="F247" i="7" s="1"/>
  <c r="G247" i="7"/>
  <c r="H247" i="7" s="1"/>
  <c r="E249" i="7"/>
  <c r="F249" i="7" s="1"/>
  <c r="G249" i="7"/>
  <c r="H249" i="7" s="1"/>
  <c r="I249" i="7" s="1"/>
  <c r="G251" i="7"/>
  <c r="H251" i="7" s="1"/>
  <c r="E251" i="7"/>
  <c r="F251" i="7" s="1"/>
  <c r="G253" i="7"/>
  <c r="H253" i="7" s="1"/>
  <c r="E253" i="7"/>
  <c r="F253" i="7" s="1"/>
  <c r="E255" i="7"/>
  <c r="F255" i="7" s="1"/>
  <c r="G255" i="7"/>
  <c r="H255" i="7" s="1"/>
  <c r="E257" i="7"/>
  <c r="F257" i="7" s="1"/>
  <c r="G257" i="7"/>
  <c r="H257" i="7" s="1"/>
  <c r="I257" i="7" s="1"/>
  <c r="G259" i="7"/>
  <c r="H259" i="7" s="1"/>
  <c r="E259" i="7"/>
  <c r="F259" i="7" s="1"/>
  <c r="G261" i="7"/>
  <c r="H261" i="7" s="1"/>
  <c r="E261" i="7"/>
  <c r="F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E271" i="7"/>
  <c r="F271" i="7" s="1"/>
  <c r="G271" i="7"/>
  <c r="H271" i="7" s="1"/>
  <c r="E273" i="7"/>
  <c r="F273" i="7" s="1"/>
  <c r="G273" i="7"/>
  <c r="H273" i="7" s="1"/>
  <c r="I273" i="7" s="1"/>
  <c r="G275" i="7"/>
  <c r="H275" i="7" s="1"/>
  <c r="E275" i="7"/>
  <c r="F275" i="7" s="1"/>
  <c r="G277" i="7"/>
  <c r="H277" i="7" s="1"/>
  <c r="E277" i="7"/>
  <c r="F277" i="7" s="1"/>
  <c r="E279" i="7"/>
  <c r="F279" i="7" s="1"/>
  <c r="G279" i="7"/>
  <c r="H279" i="7" s="1"/>
  <c r="E281" i="7"/>
  <c r="F281" i="7" s="1"/>
  <c r="G281" i="7"/>
  <c r="H281" i="7" s="1"/>
  <c r="I281" i="7" s="1"/>
  <c r="G283" i="7"/>
  <c r="H283" i="7" s="1"/>
  <c r="E283" i="7"/>
  <c r="F283" i="7" s="1"/>
  <c r="G285" i="7"/>
  <c r="H285" i="7" s="1"/>
  <c r="E285" i="7"/>
  <c r="F285" i="7" s="1"/>
  <c r="E287" i="7"/>
  <c r="F287" i="7" s="1"/>
  <c r="G287" i="7"/>
  <c r="H287" i="7" s="1"/>
  <c r="E289" i="7"/>
  <c r="F289" i="7" s="1"/>
  <c r="G289" i="7"/>
  <c r="H289" i="7" s="1"/>
  <c r="I289" i="7" s="1"/>
  <c r="G291" i="7"/>
  <c r="H291" i="7" s="1"/>
  <c r="E291" i="7"/>
  <c r="F291" i="7" s="1"/>
  <c r="G293" i="7"/>
  <c r="H293" i="7" s="1"/>
  <c r="E293" i="7"/>
  <c r="F293" i="7" s="1"/>
  <c r="E295" i="7"/>
  <c r="F295" i="7" s="1"/>
  <c r="G295" i="7"/>
  <c r="H295" i="7" s="1"/>
  <c r="E297" i="7"/>
  <c r="F297" i="7" s="1"/>
  <c r="G297" i="7"/>
  <c r="H297" i="7" s="1"/>
  <c r="I297" i="7" s="1"/>
  <c r="G299" i="7"/>
  <c r="H299" i="7" s="1"/>
  <c r="E299" i="7"/>
  <c r="F299" i="7" s="1"/>
  <c r="G301" i="7"/>
  <c r="H301" i="7" s="1"/>
  <c r="E301" i="7"/>
  <c r="F301" i="7" s="1"/>
  <c r="E303" i="7"/>
  <c r="F303" i="7" s="1"/>
  <c r="G303" i="7"/>
  <c r="H303" i="7" s="1"/>
  <c r="E305" i="7"/>
  <c r="F305" i="7" s="1"/>
  <c r="G305" i="7"/>
  <c r="H305" i="7" s="1"/>
  <c r="I305" i="7" s="1"/>
  <c r="G307" i="7"/>
  <c r="H307" i="7" s="1"/>
  <c r="E307" i="7"/>
  <c r="F307" i="7" s="1"/>
  <c r="G309" i="7"/>
  <c r="H309" i="7" s="1"/>
  <c r="E309" i="7"/>
  <c r="F309" i="7" s="1"/>
  <c r="E311" i="7"/>
  <c r="F311" i="7" s="1"/>
  <c r="G311" i="7"/>
  <c r="H311" i="7" s="1"/>
  <c r="E313" i="7"/>
  <c r="F313" i="7" s="1"/>
  <c r="G313" i="7"/>
  <c r="H313" i="7" s="1"/>
  <c r="I313" i="7" s="1"/>
  <c r="G315" i="7"/>
  <c r="H315" i="7" s="1"/>
  <c r="E315" i="7"/>
  <c r="F315" i="7" s="1"/>
  <c r="G317" i="7"/>
  <c r="H317" i="7" s="1"/>
  <c r="E317" i="7"/>
  <c r="F317" i="7" s="1"/>
  <c r="E319" i="7"/>
  <c r="F319" i="7" s="1"/>
  <c r="G319" i="7"/>
  <c r="H319" i="7" s="1"/>
  <c r="E321" i="7"/>
  <c r="F321" i="7" s="1"/>
  <c r="G321" i="7"/>
  <c r="H321" i="7" s="1"/>
  <c r="I321" i="7" s="1"/>
  <c r="G323" i="7"/>
  <c r="H323" i="7" s="1"/>
  <c r="E323" i="7"/>
  <c r="F323" i="7" s="1"/>
  <c r="G325" i="7"/>
  <c r="H325" i="7" s="1"/>
  <c r="E325" i="7"/>
  <c r="F325" i="7" s="1"/>
  <c r="E327" i="7"/>
  <c r="F327" i="7" s="1"/>
  <c r="G327" i="7"/>
  <c r="H327" i="7" s="1"/>
  <c r="E329" i="7"/>
  <c r="F329" i="7" s="1"/>
  <c r="G329" i="7"/>
  <c r="H329" i="7" s="1"/>
  <c r="I329" i="7" s="1"/>
  <c r="G331" i="7"/>
  <c r="H331" i="7" s="1"/>
  <c r="E331" i="7"/>
  <c r="F331" i="7" s="1"/>
  <c r="G333" i="7"/>
  <c r="H333" i="7" s="1"/>
  <c r="E333" i="7"/>
  <c r="F333" i="7" s="1"/>
  <c r="E335" i="7"/>
  <c r="F335" i="7" s="1"/>
  <c r="G335" i="7"/>
  <c r="H335" i="7" s="1"/>
  <c r="E337" i="7"/>
  <c r="F337" i="7" s="1"/>
  <c r="G337" i="7"/>
  <c r="H337" i="7" s="1"/>
  <c r="I337" i="7" s="1"/>
  <c r="E339" i="7"/>
  <c r="F339" i="7" s="1"/>
  <c r="G339" i="7"/>
  <c r="H339" i="7" s="1"/>
  <c r="G341" i="7"/>
  <c r="H341" i="7" s="1"/>
  <c r="E341" i="7"/>
  <c r="F341" i="7" s="1"/>
  <c r="G343" i="7"/>
  <c r="H343" i="7" s="1"/>
  <c r="E343" i="7"/>
  <c r="F343" i="7" s="1"/>
  <c r="G345" i="7"/>
  <c r="H345" i="7" s="1"/>
  <c r="E345" i="7"/>
  <c r="F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G355" i="7"/>
  <c r="H355" i="7" s="1"/>
  <c r="E355" i="7"/>
  <c r="F355" i="7" s="1"/>
  <c r="E357" i="7"/>
  <c r="F357" i="7" s="1"/>
  <c r="G357" i="7"/>
  <c r="H357" i="7" s="1"/>
  <c r="I357" i="7" s="1"/>
  <c r="E359" i="7"/>
  <c r="F359" i="7" s="1"/>
  <c r="G359" i="7"/>
  <c r="H359" i="7" s="1"/>
  <c r="E361" i="7"/>
  <c r="F361" i="7" s="1"/>
  <c r="G361" i="7"/>
  <c r="H361" i="7" s="1"/>
  <c r="I361" i="7" s="1"/>
  <c r="G363" i="7"/>
  <c r="H363" i="7" s="1"/>
  <c r="E363" i="7"/>
  <c r="F363" i="7" s="1"/>
  <c r="G365" i="7"/>
  <c r="H365" i="7" s="1"/>
  <c r="E365" i="7"/>
  <c r="F365" i="7" s="1"/>
  <c r="E367" i="7"/>
  <c r="F367" i="7" s="1"/>
  <c r="G367" i="7"/>
  <c r="H367" i="7" s="1"/>
  <c r="E8" i="7"/>
  <c r="F8" i="7" s="1"/>
  <c r="G8" i="7"/>
  <c r="H8" i="7" s="1"/>
  <c r="I8" i="7" s="1"/>
  <c r="E16" i="7"/>
  <c r="F16" i="7" s="1"/>
  <c r="G16" i="7"/>
  <c r="H16" i="7" s="1"/>
  <c r="E24" i="7"/>
  <c r="F24" i="7" s="1"/>
  <c r="G24" i="7"/>
  <c r="H24" i="7" s="1"/>
  <c r="I24" i="7" s="1"/>
  <c r="E32" i="7"/>
  <c r="F32" i="7" s="1"/>
  <c r="G32" i="7"/>
  <c r="H32" i="7" s="1"/>
  <c r="E40" i="7"/>
  <c r="F40" i="7" s="1"/>
  <c r="G40" i="7"/>
  <c r="H40" i="7" s="1"/>
  <c r="I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E64" i="7"/>
  <c r="F64" i="7" s="1"/>
  <c r="G64" i="7"/>
  <c r="H64" i="7" s="1"/>
  <c r="E68" i="7"/>
  <c r="F68" i="7" s="1"/>
  <c r="G68" i="7"/>
  <c r="H68" i="7" s="1"/>
  <c r="I68" i="7" s="1"/>
  <c r="G74" i="7"/>
  <c r="H74" i="7" s="1"/>
  <c r="E74" i="7"/>
  <c r="F74" i="7" s="1"/>
  <c r="G78" i="7"/>
  <c r="H78" i="7" s="1"/>
  <c r="E78" i="7"/>
  <c r="F78" i="7" s="1"/>
  <c r="E82" i="7"/>
  <c r="F82" i="7" s="1"/>
  <c r="G82" i="7"/>
  <c r="H82" i="7" s="1"/>
  <c r="G86" i="7"/>
  <c r="H86" i="7" s="1"/>
  <c r="E86" i="7"/>
  <c r="F86" i="7" s="1"/>
  <c r="G92" i="7"/>
  <c r="H92" i="7" s="1"/>
  <c r="E92" i="7"/>
  <c r="F92" i="7" s="1"/>
  <c r="E96" i="7"/>
  <c r="F96" i="7" s="1"/>
  <c r="G96" i="7"/>
  <c r="H96" i="7" s="1"/>
  <c r="I96" i="7" s="1"/>
  <c r="E102" i="7"/>
  <c r="F102" i="7" s="1"/>
  <c r="G102" i="7"/>
  <c r="H102" i="7" s="1"/>
  <c r="G108" i="7"/>
  <c r="H108" i="7" s="1"/>
  <c r="E108" i="7"/>
  <c r="F108" i="7" s="1"/>
  <c r="E112" i="7"/>
  <c r="F112" i="7" s="1"/>
  <c r="G112" i="7"/>
  <c r="H112" i="7" s="1"/>
  <c r="E116" i="7"/>
  <c r="F116" i="7" s="1"/>
  <c r="G116" i="7"/>
  <c r="H116" i="7" s="1"/>
  <c r="I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G128" i="7"/>
  <c r="H128" i="7" s="1"/>
  <c r="E128" i="7"/>
  <c r="F128" i="7" s="1"/>
  <c r="E130" i="7"/>
  <c r="F130" i="7" s="1"/>
  <c r="G130" i="7"/>
  <c r="H130" i="7" s="1"/>
  <c r="G134" i="7"/>
  <c r="H134" i="7" s="1"/>
  <c r="E134" i="7"/>
  <c r="F134" i="7" s="1"/>
  <c r="G138" i="7"/>
  <c r="H138" i="7" s="1"/>
  <c r="E138" i="7"/>
  <c r="F138" i="7" s="1"/>
  <c r="G142" i="7"/>
  <c r="H142" i="7" s="1"/>
  <c r="E142" i="7"/>
  <c r="F142" i="7" s="1"/>
  <c r="G146" i="7"/>
  <c r="H146" i="7" s="1"/>
  <c r="E146" i="7"/>
  <c r="F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I158" i="7" s="1"/>
  <c r="E162" i="7"/>
  <c r="F162" i="7" s="1"/>
  <c r="G162" i="7"/>
  <c r="H162" i="7" s="1"/>
  <c r="E168" i="7"/>
  <c r="F168" i="7" s="1"/>
  <c r="G168" i="7"/>
  <c r="H168" i="7" s="1"/>
  <c r="I168" i="7" s="1"/>
  <c r="E172" i="7"/>
  <c r="F172" i="7" s="1"/>
  <c r="G172" i="7"/>
  <c r="H172" i="7" s="1"/>
  <c r="E176" i="7"/>
  <c r="F176" i="7" s="1"/>
  <c r="G176" i="7"/>
  <c r="H176" i="7" s="1"/>
  <c r="I176" i="7" s="1"/>
  <c r="G180" i="7"/>
  <c r="H180" i="7" s="1"/>
  <c r="E180" i="7"/>
  <c r="F180" i="7" s="1"/>
  <c r="G184" i="7"/>
  <c r="H184" i="7" s="1"/>
  <c r="E184" i="7"/>
  <c r="F184" i="7" s="1"/>
  <c r="E188" i="7"/>
  <c r="F188" i="7" s="1"/>
  <c r="G188" i="7"/>
  <c r="H188" i="7" s="1"/>
  <c r="E192" i="7"/>
  <c r="F192" i="7" s="1"/>
  <c r="G192" i="7"/>
  <c r="H192" i="7" s="1"/>
  <c r="I192" i="7" s="1"/>
  <c r="G198" i="7"/>
  <c r="H198" i="7" s="1"/>
  <c r="E198" i="7"/>
  <c r="F198" i="7" s="1"/>
  <c r="E202" i="7"/>
  <c r="F202" i="7" s="1"/>
  <c r="G202" i="7"/>
  <c r="H202" i="7" s="1"/>
  <c r="I202" i="7" s="1"/>
  <c r="G204" i="7"/>
  <c r="H204" i="7" s="1"/>
  <c r="E204" i="7"/>
  <c r="F204" i="7" s="1"/>
  <c r="E208" i="7"/>
  <c r="F208" i="7" s="1"/>
  <c r="G208" i="7"/>
  <c r="H208" i="7" s="1"/>
  <c r="I208" i="7" s="1"/>
  <c r="G212" i="7"/>
  <c r="H212" i="7" s="1"/>
  <c r="E212" i="7"/>
  <c r="F212" i="7" s="1"/>
  <c r="E216" i="7"/>
  <c r="F216" i="7" s="1"/>
  <c r="G216" i="7"/>
  <c r="H216" i="7" s="1"/>
  <c r="G220" i="7"/>
  <c r="H220" i="7" s="1"/>
  <c r="E220" i="7"/>
  <c r="F220" i="7" s="1"/>
  <c r="E224" i="7"/>
  <c r="F224" i="7" s="1"/>
  <c r="G224" i="7"/>
  <c r="H224" i="7" s="1"/>
  <c r="I224" i="7" s="1"/>
  <c r="G230" i="7"/>
  <c r="H230" i="7" s="1"/>
  <c r="E230" i="7"/>
  <c r="F230" i="7" s="1"/>
  <c r="E234" i="7"/>
  <c r="F234" i="7" s="1"/>
  <c r="G234" i="7"/>
  <c r="H234" i="7" s="1"/>
  <c r="I234" i="7" s="1"/>
  <c r="G238" i="7"/>
  <c r="H238" i="7" s="1"/>
  <c r="E238" i="7"/>
  <c r="F238" i="7" s="1"/>
  <c r="E242" i="7"/>
  <c r="F242" i="7" s="1"/>
  <c r="G242" i="7"/>
  <c r="H242" i="7" s="1"/>
  <c r="I242" i="7" s="1"/>
  <c r="G246" i="7"/>
  <c r="H246" i="7" s="1"/>
  <c r="E246" i="7"/>
  <c r="F246" i="7" s="1"/>
  <c r="E250" i="7"/>
  <c r="F250" i="7" s="1"/>
  <c r="G250" i="7"/>
  <c r="H250" i="7" s="1"/>
  <c r="G254" i="7"/>
  <c r="H254" i="7" s="1"/>
  <c r="E254" i="7"/>
  <c r="F254" i="7" s="1"/>
  <c r="E258" i="7"/>
  <c r="F258" i="7" s="1"/>
  <c r="G258" i="7"/>
  <c r="H258" i="7" s="1"/>
  <c r="I258" i="7" s="1"/>
  <c r="G262" i="7"/>
  <c r="H262" i="7" s="1"/>
  <c r="E262" i="7"/>
  <c r="F262" i="7" s="1"/>
  <c r="E266" i="7"/>
  <c r="F266" i="7" s="1"/>
  <c r="G266" i="7"/>
  <c r="H266" i="7" s="1"/>
  <c r="I266" i="7" s="1"/>
  <c r="G270" i="7"/>
  <c r="H270" i="7" s="1"/>
  <c r="E270" i="7"/>
  <c r="F270" i="7" s="1"/>
  <c r="E274" i="7"/>
  <c r="F274" i="7" s="1"/>
  <c r="G274" i="7"/>
  <c r="H274" i="7" s="1"/>
  <c r="I274" i="7" s="1"/>
  <c r="G278" i="7"/>
  <c r="H278" i="7" s="1"/>
  <c r="E278" i="7"/>
  <c r="F278" i="7" s="1"/>
  <c r="G284" i="7"/>
  <c r="H284" i="7" s="1"/>
  <c r="E284" i="7"/>
  <c r="F284" i="7" s="1"/>
  <c r="G292" i="7"/>
  <c r="H292" i="7" s="1"/>
  <c r="E292" i="7"/>
  <c r="F292" i="7" s="1"/>
  <c r="G310" i="7"/>
  <c r="H310" i="7" s="1"/>
  <c r="E310" i="7"/>
  <c r="F310" i="7" s="1"/>
  <c r="G4" i="7"/>
  <c r="H4" i="7" s="1"/>
  <c r="E4" i="7"/>
  <c r="F4" i="7" s="1"/>
  <c r="AC5" i="4"/>
  <c r="O5" i="4"/>
  <c r="H5" i="4"/>
  <c r="AA12" i="4"/>
  <c r="AA14" i="4"/>
  <c r="AA24" i="4"/>
  <c r="AA27" i="4"/>
  <c r="AA32" i="4"/>
  <c r="AA35" i="4"/>
  <c r="AA40" i="4"/>
  <c r="AA43" i="4"/>
  <c r="AA48" i="4"/>
  <c r="AA51" i="4"/>
  <c r="AA55" i="4"/>
  <c r="AA59" i="4"/>
  <c r="AA63" i="4"/>
  <c r="AA67" i="4"/>
  <c r="AA71" i="4"/>
  <c r="AA75" i="4"/>
  <c r="AA77" i="4"/>
  <c r="AA79" i="4"/>
  <c r="AA82" i="4"/>
  <c r="AA85" i="4"/>
  <c r="AA87" i="4"/>
  <c r="AA90" i="4"/>
  <c r="AA95" i="4"/>
  <c r="AA98" i="4"/>
  <c r="AA103" i="4"/>
  <c r="AA106" i="4"/>
  <c r="AA111" i="4"/>
  <c r="AA114" i="4"/>
  <c r="AA119" i="4"/>
  <c r="AA122" i="4"/>
  <c r="AA127" i="4"/>
  <c r="AA130" i="4"/>
  <c r="AA135" i="4"/>
  <c r="AA138" i="4"/>
  <c r="AA143" i="4"/>
  <c r="AA146" i="4"/>
  <c r="AA149" i="4"/>
  <c r="AA153" i="4"/>
  <c r="AA157" i="4"/>
  <c r="AA161" i="4"/>
  <c r="AA165" i="4"/>
  <c r="AA166" i="4"/>
  <c r="AA171" i="4"/>
  <c r="AA180" i="4"/>
  <c r="AA181" i="4"/>
  <c r="AA182" i="4"/>
  <c r="AA187" i="4"/>
  <c r="AA7" i="4"/>
  <c r="AA10" i="4"/>
  <c r="AA17" i="4"/>
  <c r="AA19" i="4"/>
  <c r="AA22" i="4"/>
  <c r="AA25" i="4"/>
  <c r="AA30" i="4"/>
  <c r="AA33" i="4"/>
  <c r="AA38" i="4"/>
  <c r="AA41" i="4"/>
  <c r="AA46" i="4"/>
  <c r="AA49" i="4"/>
  <c r="AA52" i="4"/>
  <c r="AA56" i="4"/>
  <c r="AA60" i="4"/>
  <c r="AA64" i="4"/>
  <c r="AA68" i="4"/>
  <c r="AA72" i="4"/>
  <c r="AA76" i="4"/>
  <c r="AA84" i="4"/>
  <c r="AA88" i="4"/>
  <c r="AA93" i="4"/>
  <c r="AA96" i="4"/>
  <c r="AA101" i="4"/>
  <c r="AA104" i="4"/>
  <c r="AA109" i="4"/>
  <c r="AA112" i="4"/>
  <c r="AA117" i="4"/>
  <c r="AA120" i="4"/>
  <c r="AA125" i="4"/>
  <c r="AA128" i="4"/>
  <c r="AA133" i="4"/>
  <c r="AA136" i="4"/>
  <c r="AA141" i="4"/>
  <c r="AA144" i="4"/>
  <c r="AA148" i="4"/>
  <c r="AA152" i="4"/>
  <c r="AA156" i="4"/>
  <c r="AA160" i="4"/>
  <c r="AA164" i="4"/>
  <c r="AA168" i="4"/>
  <c r="AA169" i="4"/>
  <c r="AA170" i="4"/>
  <c r="AA175" i="4"/>
  <c r="AA184" i="4"/>
  <c r="AA185" i="4"/>
  <c r="AA186" i="4"/>
  <c r="AA8" i="4"/>
  <c r="AA13" i="4"/>
  <c r="AA15" i="4"/>
  <c r="AA20" i="4"/>
  <c r="AA23" i="4"/>
  <c r="AA28" i="4"/>
  <c r="AA31" i="4"/>
  <c r="AA36" i="4"/>
  <c r="AA39" i="4"/>
  <c r="AA44" i="4"/>
  <c r="AA47" i="4"/>
  <c r="AA9" i="4"/>
  <c r="AA18" i="4"/>
  <c r="AA29" i="4"/>
  <c r="AA50" i="4"/>
  <c r="AA58" i="4"/>
  <c r="AA66" i="4"/>
  <c r="AA74" i="4"/>
  <c r="AA89" i="4"/>
  <c r="AA100" i="4"/>
  <c r="AA105" i="4"/>
  <c r="AA116" i="4"/>
  <c r="AA121" i="4"/>
  <c r="AA132" i="4"/>
  <c r="AA137" i="4"/>
  <c r="AA150" i="4"/>
  <c r="AA158" i="4"/>
  <c r="AA176" i="4"/>
  <c r="AA178" i="4"/>
  <c r="AA183" i="4"/>
  <c r="AA192" i="4"/>
  <c r="AA193" i="4"/>
  <c r="AA194" i="4"/>
  <c r="AA199" i="4"/>
  <c r="AA11" i="4"/>
  <c r="AA21" i="4"/>
  <c r="AA42" i="4"/>
  <c r="AA53" i="4"/>
  <c r="AA61" i="4"/>
  <c r="AA69" i="4"/>
  <c r="AA83" i="4"/>
  <c r="AA86" i="4"/>
  <c r="AA91" i="4"/>
  <c r="AA102" i="4"/>
  <c r="AA107" i="4"/>
  <c r="AA118" i="4"/>
  <c r="AA123" i="4"/>
  <c r="AA134" i="4"/>
  <c r="AA139" i="4"/>
  <c r="AA151" i="4"/>
  <c r="AA159" i="4"/>
  <c r="AA172" i="4"/>
  <c r="AA174" i="4"/>
  <c r="AA179" i="4"/>
  <c r="AA196" i="4"/>
  <c r="AA197" i="4"/>
  <c r="AA198" i="4"/>
  <c r="AA203" i="4"/>
  <c r="AA212" i="4"/>
  <c r="AA213" i="4"/>
  <c r="AA214" i="4"/>
  <c r="AA219" i="4"/>
  <c r="AA222" i="4"/>
  <c r="AA226" i="4"/>
  <c r="AA230" i="4"/>
  <c r="AA234" i="4"/>
  <c r="AA238" i="4"/>
  <c r="AA242" i="4"/>
  <c r="AA34" i="4"/>
  <c r="AA54" i="4"/>
  <c r="AA70" i="4"/>
  <c r="AA80" i="4"/>
  <c r="AA97" i="4"/>
  <c r="AA108" i="4"/>
  <c r="AA129" i="4"/>
  <c r="AA140" i="4"/>
  <c r="AA154" i="4"/>
  <c r="AA191" i="4"/>
  <c r="AA201" i="4"/>
  <c r="AA207" i="4"/>
  <c r="AA210" i="4"/>
  <c r="AA215" i="4"/>
  <c r="AA217" i="4"/>
  <c r="AA224" i="4"/>
  <c r="AA231" i="4"/>
  <c r="AA233" i="4"/>
  <c r="AA240" i="4"/>
  <c r="AA244" i="4"/>
  <c r="AA246" i="4"/>
  <c r="AA248" i="4"/>
  <c r="AA252" i="4"/>
  <c r="AA253" i="4"/>
  <c r="AA254" i="4"/>
  <c r="AA259" i="4"/>
  <c r="AA268" i="4"/>
  <c r="AA16" i="4"/>
  <c r="AA37" i="4"/>
  <c r="AA57" i="4"/>
  <c r="AA73" i="4"/>
  <c r="AA81" i="4"/>
  <c r="AA99" i="4"/>
  <c r="AA110" i="4"/>
  <c r="AA131" i="4"/>
  <c r="AA142" i="4"/>
  <c r="AA155" i="4"/>
  <c r="AA189" i="4"/>
  <c r="AA204" i="4"/>
  <c r="AA209" i="4"/>
  <c r="AA216" i="4"/>
  <c r="AA221" i="4"/>
  <c r="AA228" i="4"/>
  <c r="AA235" i="4"/>
  <c r="AA237" i="4"/>
  <c r="AA256" i="4"/>
  <c r="AA257" i="4"/>
  <c r="AA258" i="4"/>
  <c r="AA263" i="4"/>
  <c r="AA272" i="4"/>
  <c r="AA273" i="4"/>
  <c r="AA274" i="4"/>
  <c r="AA279" i="4"/>
  <c r="AA288" i="4"/>
  <c r="AA289" i="4"/>
  <c r="AA290" i="4"/>
  <c r="AA295" i="4"/>
  <c r="AA304" i="4"/>
  <c r="AA305" i="4"/>
  <c r="AA306" i="4"/>
  <c r="AA311" i="4"/>
  <c r="AA320" i="4"/>
  <c r="AA321" i="4"/>
  <c r="AA322" i="4"/>
  <c r="AA327" i="4"/>
  <c r="AA62" i="4"/>
  <c r="AA124" i="4"/>
  <c r="AA145" i="4"/>
  <c r="AA167" i="4"/>
  <c r="AA177" i="4"/>
  <c r="AA202" i="4"/>
  <c r="AA206" i="4"/>
  <c r="AA223" i="4"/>
  <c r="AA241" i="4"/>
  <c r="AA245" i="4"/>
  <c r="AA251" i="4"/>
  <c r="AA261" i="4"/>
  <c r="AA278" i="4"/>
  <c r="AA280" i="4"/>
  <c r="AA283" i="4"/>
  <c r="AA286" i="4"/>
  <c r="AA291" i="4"/>
  <c r="AA293" i="4"/>
  <c r="AA301" i="4"/>
  <c r="AA308" i="4"/>
  <c r="AA314" i="4"/>
  <c r="AA316" i="4"/>
  <c r="AA319" i="4"/>
  <c r="AA329" i="4"/>
  <c r="AA336" i="4"/>
  <c r="AA341" i="4"/>
  <c r="AA344" i="4"/>
  <c r="AA349" i="4"/>
  <c r="AA352" i="4"/>
  <c r="AA357" i="4"/>
  <c r="AA360" i="4"/>
  <c r="AA365" i="4"/>
  <c r="AA368" i="4"/>
  <c r="AA370" i="4"/>
  <c r="AA6" i="4"/>
  <c r="AF6" i="4" s="1"/>
  <c r="AA26" i="4"/>
  <c r="AA65" i="4"/>
  <c r="AA126" i="4"/>
  <c r="AA147" i="4"/>
  <c r="AA188" i="4"/>
  <c r="AA220" i="4"/>
  <c r="AA227" i="4"/>
  <c r="AA249" i="4"/>
  <c r="AA264" i="4"/>
  <c r="AA266" i="4"/>
  <c r="AA270" i="4"/>
  <c r="AA275" i="4"/>
  <c r="AA277" i="4"/>
  <c r="AA285" i="4"/>
  <c r="AA292" i="4"/>
  <c r="AA298" i="4"/>
  <c r="AA300" i="4"/>
  <c r="AA303" i="4"/>
  <c r="AA313" i="4"/>
  <c r="AA326" i="4"/>
  <c r="AA328" i="4"/>
  <c r="AA331" i="4"/>
  <c r="AA334" i="4"/>
  <c r="AA339" i="4"/>
  <c r="AA342" i="4"/>
  <c r="AA347" i="4"/>
  <c r="AA350" i="4"/>
  <c r="AA355" i="4"/>
  <c r="AA358" i="4"/>
  <c r="AA363" i="4"/>
  <c r="AA366" i="4"/>
  <c r="AA45" i="4"/>
  <c r="AA92" i="4"/>
  <c r="AA162" i="4"/>
  <c r="AA211" i="4"/>
  <c r="AA225" i="4"/>
  <c r="AA232" i="4"/>
  <c r="AA239" i="4"/>
  <c r="AA247" i="4"/>
  <c r="AA262" i="4"/>
  <c r="AA267" i="4"/>
  <c r="AA284" i="4"/>
  <c r="AA287" i="4"/>
  <c r="AA297" i="4"/>
  <c r="AA310" i="4"/>
  <c r="AA323" i="4"/>
  <c r="AA333" i="4"/>
  <c r="AA337" i="4"/>
  <c r="AA348" i="4"/>
  <c r="AA353" i="4"/>
  <c r="AA364" i="4"/>
  <c r="AA369" i="4"/>
  <c r="AA113" i="4"/>
  <c r="AA200" i="4"/>
  <c r="AA208" i="4"/>
  <c r="AA260" i="4"/>
  <c r="AA269" i="4"/>
  <c r="AA276" i="4"/>
  <c r="AA282" i="4"/>
  <c r="AA312" i="4"/>
  <c r="AA315" i="4"/>
  <c r="AA318" i="4"/>
  <c r="AA325" i="4"/>
  <c r="AA340" i="4"/>
  <c r="AA345" i="4"/>
  <c r="AA356" i="4"/>
  <c r="AA361" i="4"/>
  <c r="AA243" i="4"/>
  <c r="AA299" i="4"/>
  <c r="AA332" i="4"/>
  <c r="AA351" i="4"/>
  <c r="AA367" i="4"/>
  <c r="AA94" i="4"/>
  <c r="AA163" i="4"/>
  <c r="AA195" i="4"/>
  <c r="AA205" i="4"/>
  <c r="AA218" i="4"/>
  <c r="AA271" i="4"/>
  <c r="AA281" i="4"/>
  <c r="AA294" i="4"/>
  <c r="AA307" i="4"/>
  <c r="AA317" i="4"/>
  <c r="AA324" i="4"/>
  <c r="AA330" i="4"/>
  <c r="AA338" i="4"/>
  <c r="AA343" i="4"/>
  <c r="AA354" i="4"/>
  <c r="AA359" i="4"/>
  <c r="AA78" i="4"/>
  <c r="AA115" i="4"/>
  <c r="AA173" i="4"/>
  <c r="AA190" i="4"/>
  <c r="AA229" i="4"/>
  <c r="AA236" i="4"/>
  <c r="AA250" i="4"/>
  <c r="AA255" i="4"/>
  <c r="AA265" i="4"/>
  <c r="AA296" i="4"/>
  <c r="AA302" i="4"/>
  <c r="AA309" i="4"/>
  <c r="AA335" i="4"/>
  <c r="AA346" i="4"/>
  <c r="AA362" i="4"/>
  <c r="F9" i="4"/>
  <c r="F13" i="4"/>
  <c r="F17" i="4"/>
  <c r="F21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169" i="4"/>
  <c r="F173" i="4"/>
  <c r="F177" i="4"/>
  <c r="F181" i="4"/>
  <c r="F185" i="4"/>
  <c r="F189" i="4"/>
  <c r="F193" i="4"/>
  <c r="F197" i="4"/>
  <c r="F201" i="4"/>
  <c r="F205" i="4"/>
  <c r="F209" i="4"/>
  <c r="F213" i="4"/>
  <c r="F217" i="4"/>
  <c r="F221" i="4"/>
  <c r="F225" i="4"/>
  <c r="F229" i="4"/>
  <c r="F233" i="4"/>
  <c r="F237" i="4"/>
  <c r="F241" i="4"/>
  <c r="F245" i="4"/>
  <c r="F249" i="4"/>
  <c r="F253" i="4"/>
  <c r="F257" i="4"/>
  <c r="F261" i="4"/>
  <c r="F265" i="4"/>
  <c r="F269" i="4"/>
  <c r="F273" i="4"/>
  <c r="F277" i="4"/>
  <c r="F281" i="4"/>
  <c r="F285" i="4"/>
  <c r="F289" i="4"/>
  <c r="F293" i="4"/>
  <c r="F297" i="4"/>
  <c r="F301" i="4"/>
  <c r="F305" i="4"/>
  <c r="F309" i="4"/>
  <c r="F313" i="4"/>
  <c r="F317" i="4"/>
  <c r="F321" i="4"/>
  <c r="F325" i="4"/>
  <c r="F329" i="4"/>
  <c r="F333" i="4"/>
  <c r="F337" i="4"/>
  <c r="F341" i="4"/>
  <c r="F345" i="4"/>
  <c r="F349" i="4"/>
  <c r="F353" i="4"/>
  <c r="F357" i="4"/>
  <c r="F361" i="4"/>
  <c r="F365" i="4"/>
  <c r="F369" i="4"/>
  <c r="F7" i="4"/>
  <c r="F15" i="4"/>
  <c r="F23" i="4"/>
  <c r="F27" i="4"/>
  <c r="F35" i="4"/>
  <c r="F43" i="4"/>
  <c r="F51" i="4"/>
  <c r="F59" i="4"/>
  <c r="F67" i="4"/>
  <c r="F75" i="4"/>
  <c r="F83" i="4"/>
  <c r="F91" i="4"/>
  <c r="F103" i="4"/>
  <c r="F111" i="4"/>
  <c r="F119" i="4"/>
  <c r="F127" i="4"/>
  <c r="F135" i="4"/>
  <c r="F143" i="4"/>
  <c r="F151" i="4"/>
  <c r="F159" i="4"/>
  <c r="F167" i="4"/>
  <c r="F175" i="4"/>
  <c r="F183" i="4"/>
  <c r="F191" i="4"/>
  <c r="F199" i="4"/>
  <c r="F207" i="4"/>
  <c r="F215" i="4"/>
  <c r="F219" i="4"/>
  <c r="F227" i="4"/>
  <c r="F235" i="4"/>
  <c r="F243" i="4"/>
  <c r="F247" i="4"/>
  <c r="F255" i="4"/>
  <c r="F259" i="4"/>
  <c r="F267" i="4"/>
  <c r="F275" i="4"/>
  <c r="F279" i="4"/>
  <c r="F287" i="4"/>
  <c r="F291" i="4"/>
  <c r="F299" i="4"/>
  <c r="F307" i="4"/>
  <c r="F315" i="4"/>
  <c r="F323" i="4"/>
  <c r="F331" i="4"/>
  <c r="F335" i="4"/>
  <c r="F343" i="4"/>
  <c r="F347" i="4"/>
  <c r="F355" i="4"/>
  <c r="F359" i="4"/>
  <c r="F367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230" i="4"/>
  <c r="F234" i="4"/>
  <c r="F238" i="4"/>
  <c r="F242" i="4"/>
  <c r="F246" i="4"/>
  <c r="F250" i="4"/>
  <c r="F254" i="4"/>
  <c r="F258" i="4"/>
  <c r="F262" i="4"/>
  <c r="F266" i="4"/>
  <c r="F270" i="4"/>
  <c r="F274" i="4"/>
  <c r="F278" i="4"/>
  <c r="F282" i="4"/>
  <c r="F286" i="4"/>
  <c r="F290" i="4"/>
  <c r="F294" i="4"/>
  <c r="F298" i="4"/>
  <c r="F302" i="4"/>
  <c r="F306" i="4"/>
  <c r="F310" i="4"/>
  <c r="F314" i="4"/>
  <c r="F318" i="4"/>
  <c r="F322" i="4"/>
  <c r="F326" i="4"/>
  <c r="F330" i="4"/>
  <c r="F334" i="4"/>
  <c r="F338" i="4"/>
  <c r="F342" i="4"/>
  <c r="F346" i="4"/>
  <c r="F350" i="4"/>
  <c r="F354" i="4"/>
  <c r="F358" i="4"/>
  <c r="F362" i="4"/>
  <c r="F366" i="4"/>
  <c r="F370" i="4"/>
  <c r="F11" i="4"/>
  <c r="F19" i="4"/>
  <c r="F31" i="4"/>
  <c r="F39" i="4"/>
  <c r="F47" i="4"/>
  <c r="F55" i="4"/>
  <c r="F63" i="4"/>
  <c r="F71" i="4"/>
  <c r="F79" i="4"/>
  <c r="F87" i="4"/>
  <c r="F95" i="4"/>
  <c r="F99" i="4"/>
  <c r="F107" i="4"/>
  <c r="F115" i="4"/>
  <c r="F123" i="4"/>
  <c r="F131" i="4"/>
  <c r="F139" i="4"/>
  <c r="F147" i="4"/>
  <c r="F155" i="4"/>
  <c r="F163" i="4"/>
  <c r="F171" i="4"/>
  <c r="F179" i="4"/>
  <c r="F187" i="4"/>
  <c r="F195" i="4"/>
  <c r="F203" i="4"/>
  <c r="F211" i="4"/>
  <c r="F223" i="4"/>
  <c r="F231" i="4"/>
  <c r="F239" i="4"/>
  <c r="F251" i="4"/>
  <c r="F263" i="4"/>
  <c r="F271" i="4"/>
  <c r="F283" i="4"/>
  <c r="F295" i="4"/>
  <c r="F303" i="4"/>
  <c r="F311" i="4"/>
  <c r="F319" i="4"/>
  <c r="F327" i="4"/>
  <c r="F339" i="4"/>
  <c r="F351" i="4"/>
  <c r="F363" i="4"/>
  <c r="F6" i="4"/>
  <c r="F12" i="4"/>
  <c r="F28" i="4"/>
  <c r="F44" i="4"/>
  <c r="F60" i="4"/>
  <c r="F76" i="4"/>
  <c r="F92" i="4"/>
  <c r="F108" i="4"/>
  <c r="F124" i="4"/>
  <c r="F140" i="4"/>
  <c r="F156" i="4"/>
  <c r="F172" i="4"/>
  <c r="F188" i="4"/>
  <c r="F204" i="4"/>
  <c r="F220" i="4"/>
  <c r="F236" i="4"/>
  <c r="F252" i="4"/>
  <c r="F268" i="4"/>
  <c r="F284" i="4"/>
  <c r="F300" i="4"/>
  <c r="F316" i="4"/>
  <c r="F332" i="4"/>
  <c r="F348" i="4"/>
  <c r="F364" i="4"/>
  <c r="F212" i="4"/>
  <c r="F244" i="4"/>
  <c r="F276" i="4"/>
  <c r="F340" i="4"/>
  <c r="F24" i="4"/>
  <c r="F72" i="4"/>
  <c r="F120" i="4"/>
  <c r="F152" i="4"/>
  <c r="F200" i="4"/>
  <c r="F248" i="4"/>
  <c r="F280" i="4"/>
  <c r="F312" i="4"/>
  <c r="F360" i="4"/>
  <c r="F16" i="4"/>
  <c r="F32" i="4"/>
  <c r="F48" i="4"/>
  <c r="F64" i="4"/>
  <c r="F80" i="4"/>
  <c r="F96" i="4"/>
  <c r="F112" i="4"/>
  <c r="F128" i="4"/>
  <c r="F144" i="4"/>
  <c r="F160" i="4"/>
  <c r="F176" i="4"/>
  <c r="F192" i="4"/>
  <c r="F208" i="4"/>
  <c r="F224" i="4"/>
  <c r="F240" i="4"/>
  <c r="F256" i="4"/>
  <c r="F272" i="4"/>
  <c r="F288" i="4"/>
  <c r="F304" i="4"/>
  <c r="F320" i="4"/>
  <c r="F336" i="4"/>
  <c r="F352" i="4"/>
  <c r="F368" i="4"/>
  <c r="F20" i="4"/>
  <c r="F36" i="4"/>
  <c r="F52" i="4"/>
  <c r="F68" i="4"/>
  <c r="F84" i="4"/>
  <c r="F100" i="4"/>
  <c r="F116" i="4"/>
  <c r="F132" i="4"/>
  <c r="F148" i="4"/>
  <c r="F164" i="4"/>
  <c r="F180" i="4"/>
  <c r="F196" i="4"/>
  <c r="F228" i="4"/>
  <c r="F260" i="4"/>
  <c r="F292" i="4"/>
  <c r="F308" i="4"/>
  <c r="F324" i="4"/>
  <c r="F356" i="4"/>
  <c r="F8" i="4"/>
  <c r="F40" i="4"/>
  <c r="F56" i="4"/>
  <c r="F88" i="4"/>
  <c r="F104" i="4"/>
  <c r="F136" i="4"/>
  <c r="F168" i="4"/>
  <c r="F184" i="4"/>
  <c r="F216" i="4"/>
  <c r="F232" i="4"/>
  <c r="F264" i="4"/>
  <c r="F296" i="4"/>
  <c r="F328" i="4"/>
  <c r="F344" i="4"/>
  <c r="M7" i="4"/>
  <c r="M11" i="4"/>
  <c r="M15" i="4"/>
  <c r="M19" i="4"/>
  <c r="M23" i="4"/>
  <c r="M27" i="4"/>
  <c r="M31" i="4"/>
  <c r="M35" i="4"/>
  <c r="M39" i="4"/>
  <c r="M43" i="4"/>
  <c r="M47" i="4"/>
  <c r="M51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111" i="4"/>
  <c r="M115" i="4"/>
  <c r="M119" i="4"/>
  <c r="M123" i="4"/>
  <c r="M10" i="4"/>
  <c r="M16" i="4"/>
  <c r="M21" i="4"/>
  <c r="M26" i="4"/>
  <c r="M32" i="4"/>
  <c r="M37" i="4"/>
  <c r="M42" i="4"/>
  <c r="M48" i="4"/>
  <c r="M53" i="4"/>
  <c r="M58" i="4"/>
  <c r="M64" i="4"/>
  <c r="M69" i="4"/>
  <c r="M74" i="4"/>
  <c r="M80" i="4"/>
  <c r="M85" i="4"/>
  <c r="M90" i="4"/>
  <c r="M96" i="4"/>
  <c r="M101" i="4"/>
  <c r="M106" i="4"/>
  <c r="M112" i="4"/>
  <c r="M117" i="4"/>
  <c r="M122" i="4"/>
  <c r="M127" i="4"/>
  <c r="M131" i="4"/>
  <c r="M135" i="4"/>
  <c r="M139" i="4"/>
  <c r="M143" i="4"/>
  <c r="M147" i="4"/>
  <c r="M151" i="4"/>
  <c r="M155" i="4"/>
  <c r="M159" i="4"/>
  <c r="M163" i="4"/>
  <c r="M167" i="4"/>
  <c r="M171" i="4"/>
  <c r="M175" i="4"/>
  <c r="M179" i="4"/>
  <c r="M183" i="4"/>
  <c r="M187" i="4"/>
  <c r="M191" i="4"/>
  <c r="M195" i="4"/>
  <c r="M199" i="4"/>
  <c r="M203" i="4"/>
  <c r="M207" i="4"/>
  <c r="M211" i="4"/>
  <c r="M215" i="4"/>
  <c r="M219" i="4"/>
  <c r="M223" i="4"/>
  <c r="M227" i="4"/>
  <c r="M231" i="4"/>
  <c r="M235" i="4"/>
  <c r="M239" i="4"/>
  <c r="M243" i="4"/>
  <c r="M247" i="4"/>
  <c r="M251" i="4"/>
  <c r="M255" i="4"/>
  <c r="M259" i="4"/>
  <c r="M263" i="4"/>
  <c r="M267" i="4"/>
  <c r="M271" i="4"/>
  <c r="M275" i="4"/>
  <c r="M279" i="4"/>
  <c r="M283" i="4"/>
  <c r="M287" i="4"/>
  <c r="M291" i="4"/>
  <c r="M295" i="4"/>
  <c r="M299" i="4"/>
  <c r="M303" i="4"/>
  <c r="M307" i="4"/>
  <c r="M311" i="4"/>
  <c r="M315" i="4"/>
  <c r="M319" i="4"/>
  <c r="M323" i="4"/>
  <c r="M327" i="4"/>
  <c r="M331" i="4"/>
  <c r="M335" i="4"/>
  <c r="M339" i="4"/>
  <c r="M343" i="4"/>
  <c r="M347" i="4"/>
  <c r="M351" i="4"/>
  <c r="M355" i="4"/>
  <c r="M359" i="4"/>
  <c r="M12" i="4"/>
  <c r="M17" i="4"/>
  <c r="M22" i="4"/>
  <c r="M28" i="4"/>
  <c r="M33" i="4"/>
  <c r="M38" i="4"/>
  <c r="M44" i="4"/>
  <c r="M49" i="4"/>
  <c r="M54" i="4"/>
  <c r="M60" i="4"/>
  <c r="M65" i="4"/>
  <c r="M70" i="4"/>
  <c r="M76" i="4"/>
  <c r="M81" i="4"/>
  <c r="M86" i="4"/>
  <c r="M92" i="4"/>
  <c r="M97" i="4"/>
  <c r="M102" i="4"/>
  <c r="M108" i="4"/>
  <c r="M113" i="4"/>
  <c r="M118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232" i="4"/>
  <c r="M236" i="4"/>
  <c r="M240" i="4"/>
  <c r="M244" i="4"/>
  <c r="M248" i="4"/>
  <c r="M252" i="4"/>
  <c r="M256" i="4"/>
  <c r="M260" i="4"/>
  <c r="M264" i="4"/>
  <c r="M268" i="4"/>
  <c r="M272" i="4"/>
  <c r="M276" i="4"/>
  <c r="M280" i="4"/>
  <c r="M284" i="4"/>
  <c r="M288" i="4"/>
  <c r="M292" i="4"/>
  <c r="M296" i="4"/>
  <c r="M300" i="4"/>
  <c r="M304" i="4"/>
  <c r="M308" i="4"/>
  <c r="M312" i="4"/>
  <c r="M316" i="4"/>
  <c r="M320" i="4"/>
  <c r="M324" i="4"/>
  <c r="M328" i="4"/>
  <c r="M332" i="4"/>
  <c r="M336" i="4"/>
  <c r="M340" i="4"/>
  <c r="M344" i="4"/>
  <c r="M14" i="4"/>
  <c r="M25" i="4"/>
  <c r="M36" i="4"/>
  <c r="M46" i="4"/>
  <c r="M57" i="4"/>
  <c r="M68" i="4"/>
  <c r="M78" i="4"/>
  <c r="M89" i="4"/>
  <c r="M100" i="4"/>
  <c r="M110" i="4"/>
  <c r="M121" i="4"/>
  <c r="M130" i="4"/>
  <c r="M138" i="4"/>
  <c r="M146" i="4"/>
  <c r="M154" i="4"/>
  <c r="M162" i="4"/>
  <c r="M170" i="4"/>
  <c r="M178" i="4"/>
  <c r="M186" i="4"/>
  <c r="M194" i="4"/>
  <c r="M202" i="4"/>
  <c r="M210" i="4"/>
  <c r="M218" i="4"/>
  <c r="M226" i="4"/>
  <c r="M234" i="4"/>
  <c r="M242" i="4"/>
  <c r="M250" i="4"/>
  <c r="M258" i="4"/>
  <c r="M266" i="4"/>
  <c r="M274" i="4"/>
  <c r="M282" i="4"/>
  <c r="M290" i="4"/>
  <c r="M298" i="4"/>
  <c r="M306" i="4"/>
  <c r="M314" i="4"/>
  <c r="M322" i="4"/>
  <c r="M330" i="4"/>
  <c r="M338" i="4"/>
  <c r="M346" i="4"/>
  <c r="M352" i="4"/>
  <c r="M357" i="4"/>
  <c r="M362" i="4"/>
  <c r="M366" i="4"/>
  <c r="M370" i="4"/>
  <c r="M9" i="4"/>
  <c r="M20" i="4"/>
  <c r="M30" i="4"/>
  <c r="M41" i="4"/>
  <c r="M62" i="4"/>
  <c r="M73" i="4"/>
  <c r="M84" i="4"/>
  <c r="M94" i="4"/>
  <c r="M105" i="4"/>
  <c r="M116" i="4"/>
  <c r="M126" i="4"/>
  <c r="M134" i="4"/>
  <c r="M142" i="4"/>
  <c r="M150" i="4"/>
  <c r="M158" i="4"/>
  <c r="M166" i="4"/>
  <c r="M174" i="4"/>
  <c r="M182" i="4"/>
  <c r="M190" i="4"/>
  <c r="M198" i="4"/>
  <c r="M206" i="4"/>
  <c r="M214" i="4"/>
  <c r="M222" i="4"/>
  <c r="M238" i="4"/>
  <c r="M246" i="4"/>
  <c r="M254" i="4"/>
  <c r="M262" i="4"/>
  <c r="M270" i="4"/>
  <c r="M278" i="4"/>
  <c r="M286" i="4"/>
  <c r="M294" i="4"/>
  <c r="M302" i="4"/>
  <c r="M318" i="4"/>
  <c r="M326" i="4"/>
  <c r="M334" i="4"/>
  <c r="M342" i="4"/>
  <c r="M354" i="4"/>
  <c r="M360" i="4"/>
  <c r="M364" i="4"/>
  <c r="M13" i="4"/>
  <c r="M34" i="4"/>
  <c r="M56" i="4"/>
  <c r="M77" i="4"/>
  <c r="M109" i="4"/>
  <c r="M137" i="4"/>
  <c r="M153" i="4"/>
  <c r="M169" i="4"/>
  <c r="M185" i="4"/>
  <c r="M201" i="4"/>
  <c r="M217" i="4"/>
  <c r="M233" i="4"/>
  <c r="M8" i="4"/>
  <c r="M18" i="4"/>
  <c r="M29" i="4"/>
  <c r="M40" i="4"/>
  <c r="M50" i="4"/>
  <c r="M61" i="4"/>
  <c r="M72" i="4"/>
  <c r="M82" i="4"/>
  <c r="M93" i="4"/>
  <c r="M104" i="4"/>
  <c r="M114" i="4"/>
  <c r="M125" i="4"/>
  <c r="M133" i="4"/>
  <c r="M141" i="4"/>
  <c r="M149" i="4"/>
  <c r="M157" i="4"/>
  <c r="M165" i="4"/>
  <c r="M173" i="4"/>
  <c r="M181" i="4"/>
  <c r="M189" i="4"/>
  <c r="M197" i="4"/>
  <c r="M205" i="4"/>
  <c r="M213" i="4"/>
  <c r="M221" i="4"/>
  <c r="M229" i="4"/>
  <c r="M237" i="4"/>
  <c r="M245" i="4"/>
  <c r="M253" i="4"/>
  <c r="M261" i="4"/>
  <c r="M269" i="4"/>
  <c r="M277" i="4"/>
  <c r="M285" i="4"/>
  <c r="M293" i="4"/>
  <c r="M301" i="4"/>
  <c r="M309" i="4"/>
  <c r="M317" i="4"/>
  <c r="M325" i="4"/>
  <c r="M333" i="4"/>
  <c r="M341" i="4"/>
  <c r="M348" i="4"/>
  <c r="M353" i="4"/>
  <c r="M358" i="4"/>
  <c r="M363" i="4"/>
  <c r="M367" i="4"/>
  <c r="M6" i="4"/>
  <c r="R6" i="4" s="1"/>
  <c r="M52" i="4"/>
  <c r="M230" i="4"/>
  <c r="M310" i="4"/>
  <c r="M349" i="4"/>
  <c r="M368" i="4"/>
  <c r="M24" i="4"/>
  <c r="M45" i="4"/>
  <c r="M66" i="4"/>
  <c r="M88" i="4"/>
  <c r="M98" i="4"/>
  <c r="M120" i="4"/>
  <c r="M129" i="4"/>
  <c r="M145" i="4"/>
  <c r="M161" i="4"/>
  <c r="M177" i="4"/>
  <c r="M193" i="4"/>
  <c r="M209" i="4"/>
  <c r="M225" i="4"/>
  <c r="M241" i="4"/>
  <c r="M273" i="4"/>
  <c r="M305" i="4"/>
  <c r="M337" i="4"/>
  <c r="M361" i="4"/>
  <c r="M249" i="4"/>
  <c r="M281" i="4"/>
  <c r="M313" i="4"/>
  <c r="M345" i="4"/>
  <c r="M365" i="4"/>
  <c r="M257" i="4"/>
  <c r="M289" i="4"/>
  <c r="M321" i="4"/>
  <c r="M350" i="4"/>
  <c r="M369" i="4"/>
  <c r="M265" i="4"/>
  <c r="M297" i="4"/>
  <c r="M329" i="4"/>
  <c r="M356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I90" i="7" l="1"/>
  <c r="I76" i="7"/>
  <c r="I58" i="7"/>
  <c r="K60" i="4" s="1"/>
  <c r="I48" i="7"/>
  <c r="M48" i="7" s="1"/>
  <c r="I367" i="7"/>
  <c r="I276" i="7"/>
  <c r="I36" i="7"/>
  <c r="Y38" i="4" s="1"/>
  <c r="I112" i="7"/>
  <c r="M112" i="7" s="1"/>
  <c r="I32" i="7"/>
  <c r="I144" i="7"/>
  <c r="K146" i="4" s="1"/>
  <c r="I359" i="7"/>
  <c r="Y361" i="4" s="1"/>
  <c r="I348" i="7"/>
  <c r="D350" i="4" s="1"/>
  <c r="I298" i="7"/>
  <c r="I182" i="7"/>
  <c r="M182" i="7" s="1"/>
  <c r="I126" i="7"/>
  <c r="M126" i="7" s="1"/>
  <c r="I12" i="7"/>
  <c r="Y14" i="4" s="1"/>
  <c r="I4" i="7"/>
  <c r="I278" i="7"/>
  <c r="D280" i="4" s="1"/>
  <c r="I262" i="7"/>
  <c r="I246" i="7"/>
  <c r="D248" i="4" s="1"/>
  <c r="I212" i="7"/>
  <c r="K214" i="4" s="1"/>
  <c r="I198" i="7"/>
  <c r="Y200" i="4" s="1"/>
  <c r="I180" i="7"/>
  <c r="I355" i="7"/>
  <c r="Y357" i="4" s="1"/>
  <c r="I331" i="7"/>
  <c r="M331" i="7" s="1"/>
  <c r="I323" i="7"/>
  <c r="M323" i="7" s="1"/>
  <c r="I315" i="7"/>
  <c r="I307" i="7"/>
  <c r="D309" i="4" s="1"/>
  <c r="I299" i="7"/>
  <c r="K301" i="4" s="1"/>
  <c r="I291" i="7"/>
  <c r="M291" i="7" s="1"/>
  <c r="I283" i="7"/>
  <c r="K285" i="4" s="1"/>
  <c r="I275" i="7"/>
  <c r="M275" i="7" s="1"/>
  <c r="I267" i="7"/>
  <c r="M267" i="7" s="1"/>
  <c r="I259" i="7"/>
  <c r="M259" i="7" s="1"/>
  <c r="I251" i="7"/>
  <c r="I243" i="7"/>
  <c r="Y245" i="4" s="1"/>
  <c r="I235" i="7"/>
  <c r="Y237" i="4" s="1"/>
  <c r="I227" i="7"/>
  <c r="M227" i="7" s="1"/>
  <c r="I219" i="7"/>
  <c r="I211" i="7"/>
  <c r="M211" i="7" s="1"/>
  <c r="I195" i="7"/>
  <c r="Y197" i="4" s="1"/>
  <c r="I179" i="7"/>
  <c r="M179" i="7" s="1"/>
  <c r="I147" i="7"/>
  <c r="D149" i="4" s="1"/>
  <c r="I115" i="7"/>
  <c r="K117" i="4" s="1"/>
  <c r="I91" i="7"/>
  <c r="Y93" i="4" s="1"/>
  <c r="I83" i="7"/>
  <c r="M83" i="7" s="1"/>
  <c r="I79" i="7"/>
  <c r="I59" i="7"/>
  <c r="K61" i="4" s="1"/>
  <c r="I51" i="7"/>
  <c r="D53" i="4" s="1"/>
  <c r="I47" i="7"/>
  <c r="K49" i="4" s="1"/>
  <c r="I43" i="7"/>
  <c r="Y45" i="4" s="1"/>
  <c r="I27" i="7"/>
  <c r="M27" i="7" s="1"/>
  <c r="I19" i="7"/>
  <c r="D21" i="4" s="1"/>
  <c r="I11" i="7"/>
  <c r="Y13" i="4" s="1"/>
  <c r="I10" i="7"/>
  <c r="M10" i="7" s="1"/>
  <c r="I324" i="7"/>
  <c r="M324" i="7" s="1"/>
  <c r="I284" i="7"/>
  <c r="Y286" i="4" s="1"/>
  <c r="I184" i="7"/>
  <c r="M184" i="7" s="1"/>
  <c r="I86" i="7"/>
  <c r="I333" i="7"/>
  <c r="M333" i="7" s="1"/>
  <c r="I269" i="7"/>
  <c r="D271" i="4" s="1"/>
  <c r="I237" i="7"/>
  <c r="M237" i="7" s="1"/>
  <c r="I205" i="7"/>
  <c r="M205" i="7" s="1"/>
  <c r="I188" i="7"/>
  <c r="Y190" i="4" s="1"/>
  <c r="I172" i="7"/>
  <c r="Y174" i="4" s="1"/>
  <c r="I335" i="7"/>
  <c r="Y337" i="4" s="1"/>
  <c r="I327" i="7"/>
  <c r="I319" i="7"/>
  <c r="I311" i="7"/>
  <c r="D313" i="4" s="1"/>
  <c r="I303" i="7"/>
  <c r="K305" i="4" s="1"/>
  <c r="I295" i="7"/>
  <c r="D297" i="4" s="1"/>
  <c r="I279" i="7"/>
  <c r="K281" i="4" s="1"/>
  <c r="I247" i="7"/>
  <c r="M247" i="7" s="1"/>
  <c r="I215" i="7"/>
  <c r="M215" i="7" s="1"/>
  <c r="I183" i="7"/>
  <c r="I167" i="7"/>
  <c r="K169" i="4" s="1"/>
  <c r="I151" i="7"/>
  <c r="Y153" i="4" s="1"/>
  <c r="I135" i="7"/>
  <c r="M135" i="7" s="1"/>
  <c r="I103" i="7"/>
  <c r="M103" i="7" s="1"/>
  <c r="I71" i="7"/>
  <c r="K73" i="4" s="1"/>
  <c r="I39" i="7"/>
  <c r="Y41" i="4" s="1"/>
  <c r="I7" i="7"/>
  <c r="D9" i="4" s="1"/>
  <c r="I30" i="7"/>
  <c r="I365" i="7"/>
  <c r="Y367" i="4" s="1"/>
  <c r="I317" i="7"/>
  <c r="M317" i="7" s="1"/>
  <c r="I301" i="7"/>
  <c r="Y303" i="4" s="1"/>
  <c r="I285" i="7"/>
  <c r="I253" i="7"/>
  <c r="D255" i="4" s="1"/>
  <c r="I194" i="7"/>
  <c r="Y196" i="4" s="1"/>
  <c r="I164" i="7"/>
  <c r="M164" i="7" s="1"/>
  <c r="I146" i="7"/>
  <c r="D148" i="4" s="1"/>
  <c r="I363" i="7"/>
  <c r="K365" i="4" s="1"/>
  <c r="I352" i="7"/>
  <c r="D354" i="4" s="1"/>
  <c r="I302" i="7"/>
  <c r="D304" i="4" s="1"/>
  <c r="I294" i="7"/>
  <c r="I260" i="7"/>
  <c r="M260" i="7" s="1"/>
  <c r="I252" i="7"/>
  <c r="M252" i="7" s="1"/>
  <c r="I228" i="7"/>
  <c r="D230" i="4" s="1"/>
  <c r="I222" i="7"/>
  <c r="I190" i="7"/>
  <c r="D192" i="4" s="1"/>
  <c r="I166" i="7"/>
  <c r="Y168" i="4" s="1"/>
  <c r="I160" i="7"/>
  <c r="D162" i="4" s="1"/>
  <c r="I98" i="7"/>
  <c r="M98" i="7" s="1"/>
  <c r="I66" i="7"/>
  <c r="K68" i="4" s="1"/>
  <c r="I22" i="7"/>
  <c r="M22" i="7" s="1"/>
  <c r="I78" i="7"/>
  <c r="Y80" i="4" s="1"/>
  <c r="I345" i="7"/>
  <c r="K347" i="4" s="1"/>
  <c r="I105" i="7"/>
  <c r="Y107" i="4" s="1"/>
  <c r="I73" i="7"/>
  <c r="M73" i="7" s="1"/>
  <c r="I41" i="7"/>
  <c r="Y43" i="4" s="1"/>
  <c r="I9" i="7"/>
  <c r="K11" i="4" s="1"/>
  <c r="I34" i="7"/>
  <c r="D36" i="4" s="1"/>
  <c r="I366" i="7"/>
  <c r="K368" i="4" s="1"/>
  <c r="I334" i="7"/>
  <c r="I318" i="7"/>
  <c r="I300" i="7"/>
  <c r="K302" i="4" s="1"/>
  <c r="I156" i="7"/>
  <c r="M156" i="7" s="1"/>
  <c r="I88" i="7"/>
  <c r="M88" i="7" s="1"/>
  <c r="I270" i="7"/>
  <c r="I138" i="7"/>
  <c r="M138" i="7" s="1"/>
  <c r="I74" i="7"/>
  <c r="M74" i="7" s="1"/>
  <c r="I343" i="7"/>
  <c r="D345" i="4" s="1"/>
  <c r="I199" i="7"/>
  <c r="Y201" i="4" s="1"/>
  <c r="I119" i="7"/>
  <c r="M119" i="7" s="1"/>
  <c r="I87" i="7"/>
  <c r="M87" i="7" s="1"/>
  <c r="I55" i="7"/>
  <c r="K57" i="4" s="1"/>
  <c r="I23" i="7"/>
  <c r="I364" i="7"/>
  <c r="M364" i="7" s="1"/>
  <c r="I332" i="7"/>
  <c r="M332" i="7" s="1"/>
  <c r="I316" i="7"/>
  <c r="K318" i="4" s="1"/>
  <c r="I244" i="7"/>
  <c r="I214" i="7"/>
  <c r="M214" i="7" s="1"/>
  <c r="I114" i="7"/>
  <c r="Y116" i="4" s="1"/>
  <c r="I84" i="7"/>
  <c r="I134" i="7"/>
  <c r="M134" i="7" s="1"/>
  <c r="I108" i="7"/>
  <c r="M108" i="7" s="1"/>
  <c r="I341" i="7"/>
  <c r="Y343" i="4" s="1"/>
  <c r="I325" i="7"/>
  <c r="M325" i="7" s="1"/>
  <c r="I309" i="7"/>
  <c r="I293" i="7"/>
  <c r="K295" i="4" s="1"/>
  <c r="I277" i="7"/>
  <c r="M277" i="7" s="1"/>
  <c r="I261" i="7"/>
  <c r="D263" i="4" s="1"/>
  <c r="I245" i="7"/>
  <c r="I213" i="7"/>
  <c r="Y215" i="4" s="1"/>
  <c r="I165" i="7"/>
  <c r="D167" i="4" s="1"/>
  <c r="I133" i="7"/>
  <c r="K135" i="4" s="1"/>
  <c r="I85" i="7"/>
  <c r="M85" i="7" s="1"/>
  <c r="I53" i="7"/>
  <c r="D55" i="4" s="1"/>
  <c r="I21" i="7"/>
  <c r="D23" i="4" s="1"/>
  <c r="I346" i="7"/>
  <c r="K348" i="4" s="1"/>
  <c r="I178" i="7"/>
  <c r="Y180" i="4" s="1"/>
  <c r="I110" i="7"/>
  <c r="Y112" i="4" s="1"/>
  <c r="I42" i="7"/>
  <c r="M42" i="7" s="1"/>
  <c r="I162" i="7"/>
  <c r="D164" i="4" s="1"/>
  <c r="I130" i="7"/>
  <c r="Y132" i="4" s="1"/>
  <c r="I102" i="7"/>
  <c r="I64" i="7"/>
  <c r="M64" i="7" s="1"/>
  <c r="I16" i="7"/>
  <c r="K18" i="4" s="1"/>
  <c r="I339" i="7"/>
  <c r="D341" i="4" s="1"/>
  <c r="I163" i="7"/>
  <c r="K165" i="4" s="1"/>
  <c r="I131" i="7"/>
  <c r="M131" i="7" s="1"/>
  <c r="I99" i="7"/>
  <c r="D101" i="4" s="1"/>
  <c r="I67" i="7"/>
  <c r="I35" i="7"/>
  <c r="K37" i="4" s="1"/>
  <c r="I100" i="7"/>
  <c r="K102" i="4" s="1"/>
  <c r="I20" i="7"/>
  <c r="M20" i="7" s="1"/>
  <c r="I360" i="7"/>
  <c r="Y362" i="4" s="1"/>
  <c r="I344" i="7"/>
  <c r="Y346" i="4" s="1"/>
  <c r="I328" i="7"/>
  <c r="M328" i="7" s="1"/>
  <c r="I312" i="7"/>
  <c r="D314" i="4" s="1"/>
  <c r="I268" i="7"/>
  <c r="M268" i="7" s="1"/>
  <c r="I236" i="7"/>
  <c r="M236" i="7" s="1"/>
  <c r="I174" i="7"/>
  <c r="M174" i="7" s="1"/>
  <c r="I106" i="7"/>
  <c r="Y108" i="4" s="1"/>
  <c r="I310" i="7"/>
  <c r="I128" i="7"/>
  <c r="M128" i="7" s="1"/>
  <c r="I60" i="7"/>
  <c r="M60" i="7" s="1"/>
  <c r="I353" i="7"/>
  <c r="D355" i="4" s="1"/>
  <c r="I113" i="7"/>
  <c r="I97" i="7"/>
  <c r="K99" i="4" s="1"/>
  <c r="I65" i="7"/>
  <c r="Y67" i="4" s="1"/>
  <c r="I33" i="7"/>
  <c r="M33" i="7" s="1"/>
  <c r="I17" i="7"/>
  <c r="K19" i="4" s="1"/>
  <c r="I342" i="7"/>
  <c r="Y344" i="4" s="1"/>
  <c r="I326" i="7"/>
  <c r="D328" i="4" s="1"/>
  <c r="I308" i="7"/>
  <c r="Y310" i="4" s="1"/>
  <c r="I200" i="7"/>
  <c r="I170" i="7"/>
  <c r="I28" i="7"/>
  <c r="Y30" i="4" s="1"/>
  <c r="I287" i="7"/>
  <c r="M287" i="7" s="1"/>
  <c r="I271" i="7"/>
  <c r="K273" i="4" s="1"/>
  <c r="I255" i="7"/>
  <c r="D257" i="4" s="1"/>
  <c r="I223" i="7"/>
  <c r="M223" i="7" s="1"/>
  <c r="I191" i="7"/>
  <c r="D193" i="4" s="1"/>
  <c r="I175" i="7"/>
  <c r="I159" i="7"/>
  <c r="D161" i="4" s="1"/>
  <c r="I143" i="7"/>
  <c r="M143" i="7" s="1"/>
  <c r="I127" i="7"/>
  <c r="D129" i="4" s="1"/>
  <c r="I111" i="7"/>
  <c r="M111" i="7" s="1"/>
  <c r="I95" i="7"/>
  <c r="Y97" i="4" s="1"/>
  <c r="I63" i="7"/>
  <c r="M63" i="7" s="1"/>
  <c r="I31" i="7"/>
  <c r="M31" i="7" s="1"/>
  <c r="I15" i="7"/>
  <c r="I56" i="7"/>
  <c r="M56" i="7" s="1"/>
  <c r="I356" i="7"/>
  <c r="D358" i="4" s="1"/>
  <c r="I340" i="7"/>
  <c r="K342" i="4" s="1"/>
  <c r="I306" i="7"/>
  <c r="I288" i="7"/>
  <c r="D290" i="4" s="1"/>
  <c r="I196" i="7"/>
  <c r="M196" i="7" s="1"/>
  <c r="I136" i="7"/>
  <c r="Y138" i="4" s="1"/>
  <c r="I292" i="7"/>
  <c r="I254" i="7"/>
  <c r="M254" i="7" s="1"/>
  <c r="I124" i="7"/>
  <c r="M124" i="7" s="1"/>
  <c r="I92" i="7"/>
  <c r="K94" i="4" s="1"/>
  <c r="I54" i="7"/>
  <c r="D56" i="4" s="1"/>
  <c r="I351" i="7"/>
  <c r="K353" i="4" s="1"/>
  <c r="I250" i="7"/>
  <c r="K252" i="4" s="1"/>
  <c r="I216" i="7"/>
  <c r="M216" i="7" s="1"/>
  <c r="I150" i="7"/>
  <c r="Y152" i="4" s="1"/>
  <c r="I122" i="7"/>
  <c r="K124" i="4" s="1"/>
  <c r="I50" i="7"/>
  <c r="M50" i="7" s="1"/>
  <c r="I349" i="7"/>
  <c r="D351" i="4" s="1"/>
  <c r="I189" i="7"/>
  <c r="Y191" i="4" s="1"/>
  <c r="I173" i="7"/>
  <c r="D175" i="4" s="1"/>
  <c r="I125" i="7"/>
  <c r="M125" i="7" s="1"/>
  <c r="AG6" i="4"/>
  <c r="I77" i="7"/>
  <c r="I46" i="7"/>
  <c r="M46" i="7" s="1"/>
  <c r="I354" i="7"/>
  <c r="D356" i="4" s="1"/>
  <c r="I286" i="7"/>
  <c r="Y288" i="4" s="1"/>
  <c r="I132" i="7"/>
  <c r="M132" i="7" s="1"/>
  <c r="I18" i="7"/>
  <c r="M18" i="7" s="1"/>
  <c r="I118" i="7"/>
  <c r="K120" i="4" s="1"/>
  <c r="I82" i="7"/>
  <c r="M82" i="7" s="1"/>
  <c r="I44" i="7"/>
  <c r="I347" i="7"/>
  <c r="K349" i="4" s="1"/>
  <c r="I203" i="7"/>
  <c r="K205" i="4" s="1"/>
  <c r="I187" i="7"/>
  <c r="M187" i="7" s="1"/>
  <c r="I171" i="7"/>
  <c r="I139" i="7"/>
  <c r="I123" i="7"/>
  <c r="Y125" i="4" s="1"/>
  <c r="I107" i="7"/>
  <c r="Y109" i="4" s="1"/>
  <c r="I75" i="7"/>
  <c r="M75" i="7" s="1"/>
  <c r="I38" i="7"/>
  <c r="Y40" i="4" s="1"/>
  <c r="I368" i="7"/>
  <c r="M368" i="7" s="1"/>
  <c r="I336" i="7"/>
  <c r="M336" i="7" s="1"/>
  <c r="I320" i="7"/>
  <c r="Y322" i="4" s="1"/>
  <c r="I282" i="7"/>
  <c r="Y284" i="4" s="1"/>
  <c r="S6" i="4"/>
  <c r="M274" i="7"/>
  <c r="M224" i="7"/>
  <c r="M202" i="7"/>
  <c r="M176" i="7"/>
  <c r="M168" i="7"/>
  <c r="M68" i="7"/>
  <c r="M40" i="7"/>
  <c r="M24" i="7"/>
  <c r="M8" i="7"/>
  <c r="M361" i="7"/>
  <c r="M357" i="7"/>
  <c r="M337" i="7"/>
  <c r="M329" i="7"/>
  <c r="M321" i="7"/>
  <c r="M305" i="7"/>
  <c r="M289" i="7"/>
  <c r="M257" i="7"/>
  <c r="M249" i="7"/>
  <c r="M233" i="7"/>
  <c r="M225" i="7"/>
  <c r="M217" i="7"/>
  <c r="M209" i="7"/>
  <c r="M201" i="7"/>
  <c r="M197" i="7"/>
  <c r="M185" i="7"/>
  <c r="M181" i="7"/>
  <c r="M161" i="7"/>
  <c r="M149" i="7"/>
  <c r="M141" i="7"/>
  <c r="M129" i="7"/>
  <c r="M117" i="7"/>
  <c r="M101" i="7"/>
  <c r="M89" i="7"/>
  <c r="M81" i="7"/>
  <c r="M61" i="7"/>
  <c r="M49" i="7"/>
  <c r="M37" i="7"/>
  <c r="M25" i="7"/>
  <c r="M5" i="7"/>
  <c r="M70" i="7"/>
  <c r="M26" i="7"/>
  <c r="M6" i="7"/>
  <c r="M362" i="7"/>
  <c r="M350" i="7"/>
  <c r="M330" i="7"/>
  <c r="M322" i="7"/>
  <c r="M314" i="7"/>
  <c r="M304" i="7"/>
  <c r="M296" i="7"/>
  <c r="M290" i="7"/>
  <c r="M272" i="7"/>
  <c r="M256" i="7"/>
  <c r="M240" i="7"/>
  <c r="M226" i="7"/>
  <c r="M218" i="7"/>
  <c r="M210" i="7"/>
  <c r="M148" i="7"/>
  <c r="M140" i="7"/>
  <c r="M104" i="7"/>
  <c r="M80" i="7"/>
  <c r="M72" i="7"/>
  <c r="M62" i="7"/>
  <c r="M52" i="7"/>
  <c r="M266" i="7"/>
  <c r="M242" i="7"/>
  <c r="M281" i="7"/>
  <c r="M169" i="7"/>
  <c r="M109" i="7"/>
  <c r="M29" i="7"/>
  <c r="M208" i="7"/>
  <c r="M96" i="7"/>
  <c r="M313" i="7"/>
  <c r="M241" i="7"/>
  <c r="M193" i="7"/>
  <c r="M177" i="7"/>
  <c r="M145" i="7"/>
  <c r="M57" i="7"/>
  <c r="M45" i="7"/>
  <c r="M14" i="7"/>
  <c r="M358" i="7"/>
  <c r="M280" i="7"/>
  <c r="M232" i="7"/>
  <c r="M118" i="7"/>
  <c r="M32" i="7"/>
  <c r="M367" i="7"/>
  <c r="M311" i="7"/>
  <c r="M167" i="7"/>
  <c r="M151" i="7"/>
  <c r="M100" i="7"/>
  <c r="M298" i="7"/>
  <c r="M276" i="7"/>
  <c r="M144" i="7"/>
  <c r="M90" i="7"/>
  <c r="M76" i="7"/>
  <c r="M58" i="7"/>
  <c r="M258" i="7"/>
  <c r="M234" i="7"/>
  <c r="M192" i="7"/>
  <c r="M158" i="7"/>
  <c r="M116" i="7"/>
  <c r="M297" i="7"/>
  <c r="M273" i="7"/>
  <c r="M121" i="7"/>
  <c r="M93" i="7"/>
  <c r="M69" i="7"/>
  <c r="M13" i="7"/>
  <c r="M338" i="7"/>
  <c r="M186" i="7"/>
  <c r="M120" i="7"/>
  <c r="M94" i="7"/>
  <c r="M284" i="7"/>
  <c r="M194" i="7"/>
  <c r="M4" i="7"/>
  <c r="M299" i="7"/>
  <c r="M91" i="7"/>
  <c r="M352" i="7"/>
  <c r="M114" i="7"/>
  <c r="Y268" i="4"/>
  <c r="K268" i="4"/>
  <c r="D268" i="4"/>
  <c r="Y278" i="4"/>
  <c r="K278" i="4"/>
  <c r="D278" i="4"/>
  <c r="Y358" i="4"/>
  <c r="D249" i="4"/>
  <c r="K156" i="4"/>
  <c r="Y156" i="4"/>
  <c r="D156" i="4"/>
  <c r="Y118" i="4"/>
  <c r="K118" i="4"/>
  <c r="D118" i="4"/>
  <c r="K53" i="4"/>
  <c r="Y234" i="4"/>
  <c r="K234" i="4"/>
  <c r="D234" i="4"/>
  <c r="Y275" i="4"/>
  <c r="K275" i="4"/>
  <c r="D275" i="4"/>
  <c r="Y300" i="4"/>
  <c r="K300" i="4"/>
  <c r="D300" i="4"/>
  <c r="Y208" i="4"/>
  <c r="K208" i="4"/>
  <c r="D208" i="4"/>
  <c r="Y95" i="4"/>
  <c r="K95" i="4"/>
  <c r="D95" i="4"/>
  <c r="Y15" i="4"/>
  <c r="K15" i="4"/>
  <c r="D15" i="4"/>
  <c r="Y306" i="4"/>
  <c r="K306" i="4"/>
  <c r="D306" i="4"/>
  <c r="K144" i="4"/>
  <c r="Y144" i="4"/>
  <c r="D144" i="4"/>
  <c r="Y170" i="4"/>
  <c r="K170" i="4"/>
  <c r="D170" i="4"/>
  <c r="Y154" i="4"/>
  <c r="K154" i="4"/>
  <c r="D154" i="4"/>
  <c r="Y188" i="4"/>
  <c r="K188" i="4"/>
  <c r="D188" i="4"/>
  <c r="Y251" i="4"/>
  <c r="K251" i="4"/>
  <c r="D251" i="4"/>
  <c r="Y159" i="4"/>
  <c r="D159" i="4"/>
  <c r="K159" i="4"/>
  <c r="Y123" i="4"/>
  <c r="K123" i="4"/>
  <c r="D123" i="4"/>
  <c r="Y83" i="4"/>
  <c r="K83" i="4"/>
  <c r="D83" i="4"/>
  <c r="Y103" i="4"/>
  <c r="K103" i="4"/>
  <c r="D103" i="4"/>
  <c r="D197" i="4"/>
  <c r="Y187" i="4"/>
  <c r="K187" i="4"/>
  <c r="D187" i="4"/>
  <c r="Y307" i="4"/>
  <c r="K307" i="4"/>
  <c r="D307" i="4"/>
  <c r="K166" i="4"/>
  <c r="Y360" i="4"/>
  <c r="K360" i="4"/>
  <c r="D360" i="4"/>
  <c r="Y316" i="4"/>
  <c r="K316" i="4"/>
  <c r="D316" i="4"/>
  <c r="Y291" i="4"/>
  <c r="K291" i="4"/>
  <c r="D291" i="4"/>
  <c r="D319" i="4"/>
  <c r="Y331" i="4"/>
  <c r="K331" i="4"/>
  <c r="D331" i="4"/>
  <c r="Y259" i="4"/>
  <c r="K259" i="4"/>
  <c r="D259" i="4"/>
  <c r="K276" i="4"/>
  <c r="D276" i="4"/>
  <c r="Y276" i="4"/>
  <c r="Y364" i="4"/>
  <c r="K364" i="4"/>
  <c r="D364" i="4"/>
  <c r="Y241" i="4"/>
  <c r="K241" i="4"/>
  <c r="D241" i="4"/>
  <c r="K85" i="4"/>
  <c r="Y78" i="4"/>
  <c r="K78" i="4"/>
  <c r="D78" i="4"/>
  <c r="Y42" i="4"/>
  <c r="K42" i="4"/>
  <c r="D42" i="4"/>
  <c r="Y10" i="4"/>
  <c r="K10" i="4"/>
  <c r="D10" i="4"/>
  <c r="Y220" i="4"/>
  <c r="K220" i="4"/>
  <c r="D220" i="4"/>
  <c r="Y71" i="4"/>
  <c r="D71" i="4"/>
  <c r="K71" i="4"/>
  <c r="Y163" i="4"/>
  <c r="K163" i="4"/>
  <c r="D163" i="4"/>
  <c r="Y75" i="4"/>
  <c r="Y27" i="4"/>
  <c r="K27" i="4"/>
  <c r="D27" i="4"/>
  <c r="Y231" i="4"/>
  <c r="K231" i="4"/>
  <c r="D231" i="4"/>
  <c r="Y232" i="4"/>
  <c r="D232" i="4"/>
  <c r="K232" i="4"/>
  <c r="Y282" i="4"/>
  <c r="D282" i="4"/>
  <c r="K282" i="4"/>
  <c r="D126" i="4"/>
  <c r="Y155" i="4"/>
  <c r="K155" i="4"/>
  <c r="D155" i="4"/>
  <c r="Y195" i="4"/>
  <c r="K195" i="4"/>
  <c r="D195" i="4"/>
  <c r="Y299" i="4"/>
  <c r="K299" i="4"/>
  <c r="D299" i="4"/>
  <c r="Y171" i="4"/>
  <c r="K171" i="4"/>
  <c r="D171" i="4"/>
  <c r="Y233" i="4"/>
  <c r="K233" i="4"/>
  <c r="D233" i="4"/>
  <c r="K271" i="4"/>
  <c r="Y283" i="4"/>
  <c r="K283" i="4"/>
  <c r="D283" i="4"/>
  <c r="K261" i="4"/>
  <c r="Y60" i="4"/>
  <c r="D60" i="4"/>
  <c r="K168" i="4"/>
  <c r="Y31" i="4"/>
  <c r="K31" i="4"/>
  <c r="D31" i="4"/>
  <c r="D153" i="4"/>
  <c r="K16" i="4"/>
  <c r="Y16" i="4"/>
  <c r="D16" i="4"/>
  <c r="Y369" i="4"/>
  <c r="K369" i="4"/>
  <c r="D369" i="4"/>
  <c r="Y301" i="4"/>
  <c r="K269" i="4"/>
  <c r="Y274" i="4"/>
  <c r="K274" i="4"/>
  <c r="D274" i="4"/>
  <c r="Y266" i="4"/>
  <c r="D266" i="4"/>
  <c r="K266" i="4"/>
  <c r="Y212" i="4"/>
  <c r="K212" i="4"/>
  <c r="D212" i="4"/>
  <c r="Y236" i="4"/>
  <c r="K236" i="4"/>
  <c r="D236" i="4"/>
  <c r="Y204" i="4"/>
  <c r="K204" i="4"/>
  <c r="D204" i="4"/>
  <c r="Y150" i="4"/>
  <c r="K150" i="4"/>
  <c r="D150" i="4"/>
  <c r="Y228" i="4"/>
  <c r="K228" i="4"/>
  <c r="D228" i="4"/>
  <c r="Y211" i="4"/>
  <c r="D211" i="4"/>
  <c r="K211" i="4"/>
  <c r="Y122" i="4"/>
  <c r="K122" i="4"/>
  <c r="D122" i="4"/>
  <c r="K92" i="4"/>
  <c r="Y92" i="4"/>
  <c r="D92" i="4"/>
  <c r="Y102" i="4"/>
  <c r="Y24" i="4"/>
  <c r="Y178" i="4"/>
  <c r="K178" i="4"/>
  <c r="D178" i="4"/>
  <c r="Y206" i="4"/>
  <c r="K206" i="4"/>
  <c r="D206" i="4"/>
  <c r="Y219" i="4"/>
  <c r="K219" i="4"/>
  <c r="D219" i="4"/>
  <c r="Y250" i="4"/>
  <c r="D250" i="4"/>
  <c r="K250" i="4"/>
  <c r="Y147" i="4"/>
  <c r="K147" i="4"/>
  <c r="D147" i="4"/>
  <c r="Y157" i="4"/>
  <c r="K157" i="4"/>
  <c r="D157" i="4"/>
  <c r="Y179" i="4"/>
  <c r="K179" i="4"/>
  <c r="D179" i="4"/>
  <c r="K193" i="4"/>
  <c r="K336" i="4"/>
  <c r="Y222" i="4"/>
  <c r="K222" i="4"/>
  <c r="D222" i="4"/>
  <c r="Y235" i="4"/>
  <c r="K235" i="4"/>
  <c r="D235" i="4"/>
  <c r="Y363" i="4"/>
  <c r="K363" i="4"/>
  <c r="D363" i="4"/>
  <c r="K292" i="4"/>
  <c r="Y292" i="4"/>
  <c r="D292" i="4"/>
  <c r="Y323" i="4"/>
  <c r="K323" i="4"/>
  <c r="D323" i="4"/>
  <c r="Y242" i="4"/>
  <c r="K242" i="4"/>
  <c r="D242" i="4"/>
  <c r="Y260" i="4"/>
  <c r="K260" i="4"/>
  <c r="D260" i="4"/>
  <c r="K352" i="4"/>
  <c r="Y352" i="4"/>
  <c r="D352" i="4"/>
  <c r="K64" i="4"/>
  <c r="D64" i="4"/>
  <c r="Y64" i="4"/>
  <c r="D38" i="4"/>
  <c r="Y26" i="4"/>
  <c r="K26" i="4"/>
  <c r="D26" i="4"/>
  <c r="Y106" i="4"/>
  <c r="K106" i="4"/>
  <c r="D106" i="4"/>
  <c r="K28" i="4"/>
  <c r="Y28" i="4"/>
  <c r="D28" i="4"/>
  <c r="Y209" i="4"/>
  <c r="K209" i="4"/>
  <c r="D209" i="4"/>
  <c r="Y131" i="4"/>
  <c r="K131" i="4"/>
  <c r="D131" i="4"/>
  <c r="D116" i="4"/>
  <c r="Y74" i="4"/>
  <c r="K74" i="4"/>
  <c r="D74" i="4"/>
  <c r="Y54" i="4"/>
  <c r="K54" i="4"/>
  <c r="D54" i="4"/>
  <c r="Y39" i="4"/>
  <c r="D39" i="4"/>
  <c r="K39" i="4"/>
  <c r="K23" i="4"/>
  <c r="Y7" i="4"/>
  <c r="D7" i="4"/>
  <c r="K7" i="4"/>
  <c r="K8" i="4"/>
  <c r="Y8" i="4"/>
  <c r="D8" i="4"/>
  <c r="K354" i="4"/>
  <c r="Y244" i="4"/>
  <c r="K244" i="4"/>
  <c r="D244" i="4"/>
  <c r="Y265" i="4"/>
  <c r="K265" i="4"/>
  <c r="D265" i="4"/>
  <c r="Y139" i="4"/>
  <c r="K139" i="4"/>
  <c r="D139" i="4"/>
  <c r="K21" i="4"/>
  <c r="D52" i="4"/>
  <c r="Y194" i="4"/>
  <c r="K194" i="4"/>
  <c r="D194" i="4"/>
  <c r="Y145" i="4"/>
  <c r="Y210" i="4"/>
  <c r="K210" i="4"/>
  <c r="D210" i="4"/>
  <c r="D254" i="4"/>
  <c r="Y315" i="4"/>
  <c r="K315" i="4"/>
  <c r="D315" i="4"/>
  <c r="K340" i="4"/>
  <c r="D340" i="4"/>
  <c r="Y340" i="4"/>
  <c r="Y356" i="4"/>
  <c r="Y111" i="4"/>
  <c r="K111" i="4"/>
  <c r="D111" i="4"/>
  <c r="Y59" i="4"/>
  <c r="K59" i="4"/>
  <c r="D59" i="4"/>
  <c r="K96" i="4"/>
  <c r="Y96" i="4"/>
  <c r="D96" i="4"/>
  <c r="Y47" i="4"/>
  <c r="K47" i="4"/>
  <c r="D47" i="4"/>
  <c r="D333" i="4"/>
  <c r="Y298" i="4"/>
  <c r="D298" i="4"/>
  <c r="K298" i="4"/>
  <c r="K313" i="4"/>
  <c r="Y258" i="4"/>
  <c r="K258" i="4"/>
  <c r="D258" i="4"/>
  <c r="K160" i="4"/>
  <c r="Y160" i="4"/>
  <c r="D160" i="4"/>
  <c r="Y240" i="4"/>
  <c r="K240" i="4"/>
  <c r="D240" i="4"/>
  <c r="Y199" i="4"/>
  <c r="K199" i="4"/>
  <c r="D199" i="4"/>
  <c r="Y119" i="4"/>
  <c r="K119" i="4"/>
  <c r="D119" i="4"/>
  <c r="Y143" i="4"/>
  <c r="K143" i="4"/>
  <c r="D143" i="4"/>
  <c r="Y226" i="4"/>
  <c r="K226" i="4"/>
  <c r="D226" i="4"/>
  <c r="Y151" i="4"/>
  <c r="K151" i="4"/>
  <c r="D151" i="4"/>
  <c r="Y227" i="4"/>
  <c r="D227" i="4"/>
  <c r="K227" i="4"/>
  <c r="Y339" i="4"/>
  <c r="K339" i="4"/>
  <c r="D339" i="4"/>
  <c r="Y203" i="4"/>
  <c r="K203" i="4"/>
  <c r="D203" i="4"/>
  <c r="Y223" i="4"/>
  <c r="K223" i="4"/>
  <c r="D223" i="4"/>
  <c r="Y267" i="4"/>
  <c r="K267" i="4"/>
  <c r="D267" i="4"/>
  <c r="Y332" i="4"/>
  <c r="K332" i="4"/>
  <c r="D332" i="4"/>
  <c r="K327" i="4"/>
  <c r="Y243" i="4"/>
  <c r="K243" i="4"/>
  <c r="D243" i="4"/>
  <c r="Y324" i="4"/>
  <c r="K324" i="4"/>
  <c r="D324" i="4"/>
  <c r="Y183" i="4"/>
  <c r="K183" i="4"/>
  <c r="D183" i="4"/>
  <c r="Y142" i="4"/>
  <c r="K142" i="4"/>
  <c r="D142" i="4"/>
  <c r="Y98" i="4"/>
  <c r="K98" i="4"/>
  <c r="D98" i="4"/>
  <c r="Y82" i="4"/>
  <c r="K82" i="4"/>
  <c r="D82" i="4"/>
  <c r="K72" i="4"/>
  <c r="Y72" i="4"/>
  <c r="D72" i="4"/>
  <c r="Y34" i="4"/>
  <c r="K34" i="4"/>
  <c r="D34" i="4"/>
  <c r="Y6" i="4"/>
  <c r="K6" i="4"/>
  <c r="D6" i="4"/>
  <c r="Y189" i="4"/>
  <c r="Y91" i="4"/>
  <c r="K91" i="4"/>
  <c r="D91" i="4"/>
  <c r="Y70" i="4"/>
  <c r="K70" i="4"/>
  <c r="D70" i="4"/>
  <c r="Y51" i="4"/>
  <c r="D51" i="4"/>
  <c r="K51" i="4"/>
  <c r="Y63" i="4"/>
  <c r="K63" i="4"/>
  <c r="D63" i="4"/>
  <c r="Y359" i="4"/>
  <c r="K359" i="4"/>
  <c r="D359" i="4"/>
  <c r="F13" i="9"/>
  <c r="E13" i="9"/>
  <c r="D13" i="9"/>
  <c r="AB6" i="4"/>
  <c r="AD6" i="4" s="1"/>
  <c r="AE7" i="4" s="1"/>
  <c r="AF7" i="4" s="1"/>
  <c r="N6" i="4"/>
  <c r="G6" i="4"/>
  <c r="Y205" i="4" l="1"/>
  <c r="D225" i="4"/>
  <c r="K176" i="4"/>
  <c r="Y198" i="4"/>
  <c r="D130" i="4"/>
  <c r="Y326" i="4"/>
  <c r="M307" i="7"/>
  <c r="K350" i="4"/>
  <c r="Y120" i="4"/>
  <c r="M212" i="7"/>
  <c r="D62" i="4"/>
  <c r="D89" i="4"/>
  <c r="D174" i="4"/>
  <c r="D93" i="4"/>
  <c r="Y313" i="4"/>
  <c r="D334" i="4"/>
  <c r="K333" i="4"/>
  <c r="K254" i="4"/>
  <c r="Y21" i="4"/>
  <c r="K116" i="4"/>
  <c r="D41" i="4"/>
  <c r="Y269" i="4"/>
  <c r="K153" i="4"/>
  <c r="D66" i="4"/>
  <c r="K126" i="4"/>
  <c r="D286" i="4"/>
  <c r="K67" i="4"/>
  <c r="K319" i="4"/>
  <c r="K225" i="4"/>
  <c r="K197" i="4"/>
  <c r="M166" i="7"/>
  <c r="M195" i="7"/>
  <c r="M39" i="7"/>
  <c r="K62" i="4"/>
  <c r="D14" i="4"/>
  <c r="D50" i="4"/>
  <c r="K89" i="4"/>
  <c r="D214" i="4"/>
  <c r="K174" i="4"/>
  <c r="K93" i="4"/>
  <c r="K334" i="4"/>
  <c r="Y333" i="4"/>
  <c r="Y254" i="4"/>
  <c r="D145" i="4"/>
  <c r="Y52" i="4"/>
  <c r="D198" i="4"/>
  <c r="Y23" i="4"/>
  <c r="K279" i="4"/>
  <c r="D205" i="4"/>
  <c r="D102" i="4"/>
  <c r="K41" i="4"/>
  <c r="K196" i="4"/>
  <c r="K167" i="4"/>
  <c r="D301" i="4"/>
  <c r="D168" i="4"/>
  <c r="K158" i="4"/>
  <c r="K66" i="4"/>
  <c r="Y126" i="4"/>
  <c r="K286" i="4"/>
  <c r="D75" i="4"/>
  <c r="K125" i="4"/>
  <c r="D127" i="4"/>
  <c r="D67" i="4"/>
  <c r="Y319" i="4"/>
  <c r="K237" i="4"/>
  <c r="D176" i="4"/>
  <c r="K370" i="4"/>
  <c r="K30" i="4"/>
  <c r="Y249" i="4"/>
  <c r="M51" i="7"/>
  <c r="M235" i="7"/>
  <c r="M28" i="7"/>
  <c r="M269" i="7"/>
  <c r="M123" i="7"/>
  <c r="M203" i="7"/>
  <c r="M354" i="7"/>
  <c r="M21" i="7"/>
  <c r="Y214" i="4"/>
  <c r="K356" i="4"/>
  <c r="K52" i="4"/>
  <c r="Y354" i="4"/>
  <c r="D279" i="4"/>
  <c r="K24" i="4"/>
  <c r="D196" i="4"/>
  <c r="Y271" i="4"/>
  <c r="D158" i="4"/>
  <c r="D125" i="4"/>
  <c r="D237" i="4"/>
  <c r="D370" i="4"/>
  <c r="D30" i="4"/>
  <c r="Y53" i="4"/>
  <c r="K249" i="4"/>
  <c r="M19" i="7"/>
  <c r="M65" i="7"/>
  <c r="M172" i="7"/>
  <c r="Y62" i="4"/>
  <c r="Y89" i="4"/>
  <c r="Y334" i="4"/>
  <c r="K145" i="4"/>
  <c r="K198" i="4"/>
  <c r="Y279" i="4"/>
  <c r="D24" i="4"/>
  <c r="Y167" i="4"/>
  <c r="D269" i="4"/>
  <c r="Y158" i="4"/>
  <c r="Y66" i="4"/>
  <c r="K75" i="4"/>
  <c r="K127" i="4"/>
  <c r="Y368" i="4"/>
  <c r="Y176" i="4"/>
  <c r="Y370" i="4"/>
  <c r="D120" i="4"/>
  <c r="K358" i="4"/>
  <c r="M356" i="7"/>
  <c r="K50" i="4"/>
  <c r="Y117" i="4"/>
  <c r="D213" i="4"/>
  <c r="Y61" i="4"/>
  <c r="M243" i="7"/>
  <c r="M213" i="7"/>
  <c r="M12" i="7"/>
  <c r="Y50" i="4"/>
  <c r="K38" i="4"/>
  <c r="K238" i="4"/>
  <c r="M115" i="7"/>
  <c r="M36" i="7"/>
  <c r="Y99" i="4"/>
  <c r="K255" i="4"/>
  <c r="K248" i="4"/>
  <c r="K309" i="4"/>
  <c r="D277" i="4"/>
  <c r="K29" i="4"/>
  <c r="K14" i="4"/>
  <c r="Y309" i="4"/>
  <c r="D262" i="4"/>
  <c r="K213" i="4"/>
  <c r="K277" i="4"/>
  <c r="D245" i="4"/>
  <c r="Y350" i="4"/>
  <c r="D357" i="4"/>
  <c r="Y29" i="4"/>
  <c r="M59" i="7"/>
  <c r="M348" i="7"/>
  <c r="M173" i="7"/>
  <c r="M365" i="7"/>
  <c r="D114" i="4"/>
  <c r="Y248" i="4"/>
  <c r="K114" i="4"/>
  <c r="K290" i="4"/>
  <c r="K216" i="4"/>
  <c r="K256" i="4"/>
  <c r="D326" i="4"/>
  <c r="D117" i="4"/>
  <c r="Y213" i="4"/>
  <c r="Y277" i="4"/>
  <c r="D48" i="4"/>
  <c r="D61" i="4"/>
  <c r="K245" i="4"/>
  <c r="K357" i="4"/>
  <c r="M355" i="7"/>
  <c r="M246" i="7"/>
  <c r="M188" i="7"/>
  <c r="K192" i="4"/>
  <c r="D121" i="4"/>
  <c r="Y114" i="4"/>
  <c r="K40" i="4"/>
  <c r="D58" i="4"/>
  <c r="Y349" i="4"/>
  <c r="D366" i="4"/>
  <c r="Y365" i="4"/>
  <c r="Y68" i="4"/>
  <c r="D302" i="4"/>
  <c r="K326" i="4"/>
  <c r="D29" i="4"/>
  <c r="M66" i="7"/>
  <c r="M363" i="7"/>
  <c r="K325" i="4"/>
  <c r="M335" i="7"/>
  <c r="Y146" i="4"/>
  <c r="M107" i="7"/>
  <c r="Y128" i="4"/>
  <c r="D207" i="4"/>
  <c r="D361" i="4"/>
  <c r="M359" i="7"/>
  <c r="D303" i="4"/>
  <c r="D128" i="4"/>
  <c r="K361" i="4"/>
  <c r="Y230" i="4"/>
  <c r="D18" i="4"/>
  <c r="Y342" i="4"/>
  <c r="D57" i="4"/>
  <c r="M43" i="7"/>
  <c r="M301" i="7"/>
  <c r="K355" i="4"/>
  <c r="Y186" i="4"/>
  <c r="D146" i="4"/>
  <c r="K200" i="4"/>
  <c r="K35" i="4"/>
  <c r="K128" i="4"/>
  <c r="Y49" i="4"/>
  <c r="D184" i="4"/>
  <c r="K229" i="4"/>
  <c r="Y305" i="4"/>
  <c r="M11" i="7"/>
  <c r="M47" i="7"/>
  <c r="M162" i="7"/>
  <c r="D109" i="4"/>
  <c r="Y193" i="4"/>
  <c r="K9" i="4"/>
  <c r="Y184" i="4"/>
  <c r="Y261" i="4"/>
  <c r="Y263" i="4"/>
  <c r="Y229" i="4"/>
  <c r="D13" i="4"/>
  <c r="K293" i="4"/>
  <c r="Y18" i="4"/>
  <c r="K101" i="4"/>
  <c r="Y217" i="4"/>
  <c r="K162" i="4"/>
  <c r="M228" i="7"/>
  <c r="M353" i="7"/>
  <c r="Y355" i="4"/>
  <c r="K280" i="4"/>
  <c r="Y181" i="4"/>
  <c r="K189" i="4"/>
  <c r="Y280" i="4"/>
  <c r="Y137" i="4"/>
  <c r="Y164" i="4"/>
  <c r="K138" i="4"/>
  <c r="K108" i="4"/>
  <c r="K129" i="4"/>
  <c r="D33" i="4"/>
  <c r="K184" i="4"/>
  <c r="Y293" i="4"/>
  <c r="Y101" i="4"/>
  <c r="Y304" i="4"/>
  <c r="D318" i="4"/>
  <c r="M106" i="7"/>
  <c r="M340" i="7"/>
  <c r="M349" i="7"/>
  <c r="K351" i="4"/>
  <c r="K33" i="4"/>
  <c r="D325" i="4"/>
  <c r="D85" i="4"/>
  <c r="D166" i="4"/>
  <c r="K218" i="4"/>
  <c r="M302" i="7"/>
  <c r="M16" i="7"/>
  <c r="D173" i="4"/>
  <c r="M171" i="7"/>
  <c r="Y173" i="4"/>
  <c r="Y79" i="4"/>
  <c r="K79" i="4"/>
  <c r="M77" i="7"/>
  <c r="D79" i="4"/>
  <c r="D308" i="4"/>
  <c r="Y308" i="4"/>
  <c r="K17" i="4"/>
  <c r="Y17" i="4"/>
  <c r="D17" i="4"/>
  <c r="M15" i="7"/>
  <c r="M175" i="7"/>
  <c r="D177" i="4"/>
  <c r="Y312" i="4"/>
  <c r="D312" i="4"/>
  <c r="D69" i="4"/>
  <c r="Y69" i="4"/>
  <c r="K69" i="4"/>
  <c r="D246" i="4"/>
  <c r="M244" i="7"/>
  <c r="D320" i="4"/>
  <c r="Y320" i="4"/>
  <c r="M318" i="7"/>
  <c r="M222" i="7"/>
  <c r="D224" i="4"/>
  <c r="K32" i="4"/>
  <c r="M30" i="7"/>
  <c r="D185" i="4"/>
  <c r="Y185" i="4"/>
  <c r="K185" i="4"/>
  <c r="D88" i="4"/>
  <c r="K88" i="4"/>
  <c r="Y88" i="4"/>
  <c r="K12" i="4"/>
  <c r="Y12" i="4"/>
  <c r="D81" i="4"/>
  <c r="Y81" i="4"/>
  <c r="M79" i="7"/>
  <c r="M251" i="7"/>
  <c r="Y253" i="4"/>
  <c r="K253" i="4"/>
  <c r="Y317" i="4"/>
  <c r="M315" i="7"/>
  <c r="K317" i="4"/>
  <c r="D317" i="4"/>
  <c r="K182" i="4"/>
  <c r="D182" i="4"/>
  <c r="M180" i="7"/>
  <c r="Y297" i="4"/>
  <c r="K100" i="4"/>
  <c r="D77" i="4"/>
  <c r="Y270" i="4"/>
  <c r="Y100" i="4"/>
  <c r="D45" i="4"/>
  <c r="M150" i="7"/>
  <c r="D152" i="4"/>
  <c r="M292" i="7"/>
  <c r="Y294" i="4"/>
  <c r="M271" i="7"/>
  <c r="Y273" i="4"/>
  <c r="K115" i="4"/>
  <c r="Y115" i="4"/>
  <c r="D247" i="4"/>
  <c r="M245" i="7"/>
  <c r="Y247" i="4"/>
  <c r="M309" i="7"/>
  <c r="K311" i="4"/>
  <c r="Y296" i="4"/>
  <c r="M294" i="7"/>
  <c r="D287" i="4"/>
  <c r="M285" i="7"/>
  <c r="Y105" i="4"/>
  <c r="K105" i="4"/>
  <c r="D105" i="4"/>
  <c r="K297" i="4"/>
  <c r="M295" i="7"/>
  <c r="Y329" i="4"/>
  <c r="D329" i="4"/>
  <c r="Y149" i="4"/>
  <c r="M147" i="7"/>
  <c r="K149" i="4"/>
  <c r="M219" i="7"/>
  <c r="Y221" i="4"/>
  <c r="K221" i="4"/>
  <c r="Y285" i="4"/>
  <c r="M283" i="7"/>
  <c r="D264" i="4"/>
  <c r="M262" i="7"/>
  <c r="Y264" i="4"/>
  <c r="Y19" i="4"/>
  <c r="Y311" i="4"/>
  <c r="K270" i="4"/>
  <c r="D87" i="4"/>
  <c r="D296" i="4"/>
  <c r="Y182" i="4"/>
  <c r="D285" i="4"/>
  <c r="K177" i="4"/>
  <c r="K45" i="4"/>
  <c r="K320" i="4"/>
  <c r="K81" i="4"/>
  <c r="D253" i="4"/>
  <c r="K224" i="4"/>
  <c r="K329" i="4"/>
  <c r="D12" i="4"/>
  <c r="K264" i="4"/>
  <c r="D221" i="4"/>
  <c r="K247" i="4"/>
  <c r="K303" i="4"/>
  <c r="D80" i="4"/>
  <c r="K22" i="4"/>
  <c r="D239" i="4"/>
  <c r="D137" i="4"/>
  <c r="D135" i="4"/>
  <c r="D200" i="4"/>
  <c r="K109" i="4"/>
  <c r="D84" i="4"/>
  <c r="Y33" i="4"/>
  <c r="D49" i="4"/>
  <c r="D289" i="4"/>
  <c r="K13" i="4"/>
  <c r="Y325" i="4"/>
  <c r="K43" i="4"/>
  <c r="Y85" i="4"/>
  <c r="D348" i="4"/>
  <c r="Y166" i="4"/>
  <c r="Y218" i="4"/>
  <c r="K314" i="4"/>
  <c r="D342" i="4"/>
  <c r="D217" i="4"/>
  <c r="Y162" i="4"/>
  <c r="M198" i="7"/>
  <c r="M278" i="7"/>
  <c r="M78" i="7"/>
  <c r="M133" i="7"/>
  <c r="D181" i="4"/>
  <c r="D35" i="4"/>
  <c r="Y327" i="4"/>
  <c r="D186" i="4"/>
  <c r="K181" i="4"/>
  <c r="K80" i="4"/>
  <c r="Y22" i="4"/>
  <c r="K239" i="4"/>
  <c r="K137" i="4"/>
  <c r="K186" i="4"/>
  <c r="K164" i="4"/>
  <c r="Y135" i="4"/>
  <c r="D138" i="4"/>
  <c r="D108" i="4"/>
  <c r="K84" i="4"/>
  <c r="Y289" i="4"/>
  <c r="K337" i="4"/>
  <c r="D261" i="4"/>
  <c r="K263" i="4"/>
  <c r="D229" i="4"/>
  <c r="D293" i="4"/>
  <c r="D94" i="4"/>
  <c r="K304" i="4"/>
  <c r="D305" i="4"/>
  <c r="Y314" i="4"/>
  <c r="K217" i="4"/>
  <c r="M55" i="7"/>
  <c r="M92" i="7"/>
  <c r="M165" i="7"/>
  <c r="M136" i="7"/>
  <c r="M99" i="7"/>
  <c r="M303" i="7"/>
  <c r="M261" i="7"/>
  <c r="M139" i="7"/>
  <c r="K141" i="4"/>
  <c r="M122" i="7"/>
  <c r="Y124" i="4"/>
  <c r="M351" i="7"/>
  <c r="D353" i="4"/>
  <c r="M159" i="7"/>
  <c r="K161" i="4"/>
  <c r="M170" i="7"/>
  <c r="Y172" i="4"/>
  <c r="M35" i="7"/>
  <c r="Y37" i="4"/>
  <c r="M102" i="7"/>
  <c r="D104" i="4"/>
  <c r="M293" i="7"/>
  <c r="Y295" i="4"/>
  <c r="M319" i="7"/>
  <c r="K321" i="4"/>
  <c r="K121" i="4"/>
  <c r="Y255" i="4"/>
  <c r="K58" i="4"/>
  <c r="Y290" i="4"/>
  <c r="K366" i="4"/>
  <c r="D335" i="4"/>
  <c r="D215" i="4"/>
  <c r="D216" i="4"/>
  <c r="K130" i="4"/>
  <c r="D169" i="4"/>
  <c r="Y302" i="4"/>
  <c r="D367" i="4"/>
  <c r="Y256" i="4"/>
  <c r="Y161" i="4"/>
  <c r="M288" i="7"/>
  <c r="M105" i="7"/>
  <c r="M44" i="7"/>
  <c r="K46" i="4"/>
  <c r="M200" i="7"/>
  <c r="D202" i="4"/>
  <c r="M23" i="7"/>
  <c r="Y25" i="4"/>
  <c r="K272" i="4"/>
  <c r="Y272" i="4"/>
  <c r="M9" i="7"/>
  <c r="Y11" i="4"/>
  <c r="M146" i="7"/>
  <c r="K148" i="4"/>
  <c r="Y121" i="4"/>
  <c r="K296" i="4"/>
  <c r="K77" i="4"/>
  <c r="Y58" i="4"/>
  <c r="K87" i="4"/>
  <c r="Y177" i="4"/>
  <c r="Y216" i="4"/>
  <c r="D68" i="4"/>
  <c r="Y169" i="4"/>
  <c r="D25" i="4"/>
  <c r="K36" i="4"/>
  <c r="K262" i="4"/>
  <c r="D107" i="4"/>
  <c r="K55" i="4"/>
  <c r="Y48" i="4"/>
  <c r="D73" i="4"/>
  <c r="K175" i="4"/>
  <c r="D190" i="4"/>
  <c r="D165" i="4"/>
  <c r="M300" i="7"/>
  <c r="M344" i="7"/>
  <c r="M38" i="7"/>
  <c r="M347" i="7"/>
  <c r="M189" i="7"/>
  <c r="K191" i="4"/>
  <c r="M54" i="7"/>
  <c r="Y56" i="4"/>
  <c r="M310" i="7"/>
  <c r="K312" i="4"/>
  <c r="M339" i="7"/>
  <c r="Y341" i="4"/>
  <c r="M130" i="7"/>
  <c r="D132" i="4"/>
  <c r="K207" i="4"/>
  <c r="D40" i="4"/>
  <c r="D99" i="4"/>
  <c r="Y192" i="4"/>
  <c r="D349" i="4"/>
  <c r="Y366" i="4"/>
  <c r="D365" i="4"/>
  <c r="K335" i="4"/>
  <c r="K215" i="4"/>
  <c r="Y130" i="4"/>
  <c r="K152" i="4"/>
  <c r="Y148" i="4"/>
  <c r="D238" i="4"/>
  <c r="K367" i="4"/>
  <c r="Y224" i="4"/>
  <c r="Y262" i="4"/>
  <c r="Y55" i="4"/>
  <c r="D347" i="4"/>
  <c r="D201" i="4"/>
  <c r="Y246" i="4"/>
  <c r="K202" i="4"/>
  <c r="D32" i="4"/>
  <c r="K48" i="4"/>
  <c r="Y73" i="4"/>
  <c r="D115" i="4"/>
  <c r="Y175" i="4"/>
  <c r="D321" i="4"/>
  <c r="K257" i="4"/>
  <c r="K287" i="4"/>
  <c r="K190" i="4"/>
  <c r="Y165" i="4"/>
  <c r="D294" i="4"/>
  <c r="D281" i="4"/>
  <c r="M190" i="7"/>
  <c r="M199" i="7"/>
  <c r="M113" i="7"/>
  <c r="M253" i="7"/>
  <c r="M67" i="7"/>
  <c r="M183" i="7"/>
  <c r="M255" i="7"/>
  <c r="M34" i="7"/>
  <c r="M86" i="7"/>
  <c r="M97" i="7"/>
  <c r="M127" i="7"/>
  <c r="Y129" i="4"/>
  <c r="M308" i="7"/>
  <c r="D310" i="4"/>
  <c r="M346" i="7"/>
  <c r="Y348" i="4"/>
  <c r="K86" i="4"/>
  <c r="D86" i="4"/>
  <c r="M316" i="7"/>
  <c r="Y318" i="4"/>
  <c r="M343" i="7"/>
  <c r="Y345" i="4"/>
  <c r="Y90" i="4"/>
  <c r="D90" i="4"/>
  <c r="M334" i="7"/>
  <c r="Y336" i="4"/>
  <c r="M41" i="7"/>
  <c r="D43" i="4"/>
  <c r="D19" i="4"/>
  <c r="Y35" i="4"/>
  <c r="D189" i="4"/>
  <c r="D22" i="4"/>
  <c r="D327" i="4"/>
  <c r="Y239" i="4"/>
  <c r="D311" i="4"/>
  <c r="Y207" i="4"/>
  <c r="Y77" i="4"/>
  <c r="K112" i="4"/>
  <c r="D270" i="4"/>
  <c r="Y87" i="4"/>
  <c r="D100" i="4"/>
  <c r="D273" i="4"/>
  <c r="Y335" i="4"/>
  <c r="Y84" i="4"/>
  <c r="D124" i="4"/>
  <c r="Y351" i="4"/>
  <c r="D295" i="4"/>
  <c r="K173" i="4"/>
  <c r="D336" i="4"/>
  <c r="K308" i="4"/>
  <c r="Y9" i="4"/>
  <c r="K25" i="4"/>
  <c r="K132" i="4"/>
  <c r="Y238" i="4"/>
  <c r="K289" i="4"/>
  <c r="K341" i="4"/>
  <c r="D256" i="4"/>
  <c r="D337" i="4"/>
  <c r="D46" i="4"/>
  <c r="K104" i="4"/>
  <c r="Y36" i="4"/>
  <c r="D37" i="4"/>
  <c r="D191" i="4"/>
  <c r="K310" i="4"/>
  <c r="D11" i="4"/>
  <c r="K230" i="4"/>
  <c r="Y94" i="4"/>
  <c r="Y347" i="4"/>
  <c r="K201" i="4"/>
  <c r="K246" i="4"/>
  <c r="Y202" i="4"/>
  <c r="Y32" i="4"/>
  <c r="Y86" i="4"/>
  <c r="D218" i="4"/>
  <c r="Y321" i="4"/>
  <c r="Y257" i="4"/>
  <c r="K345" i="4"/>
  <c r="Y57" i="4"/>
  <c r="Y287" i="4"/>
  <c r="D141" i="4"/>
  <c r="K90" i="4"/>
  <c r="K294" i="4"/>
  <c r="Y281" i="4"/>
  <c r="M160" i="7"/>
  <c r="M178" i="7"/>
  <c r="M345" i="7"/>
  <c r="M306" i="7"/>
  <c r="M7" i="7"/>
  <c r="M71" i="7"/>
  <c r="M163" i="7"/>
  <c r="M191" i="7"/>
  <c r="M279" i="7"/>
  <c r="M327" i="7"/>
  <c r="M53" i="7"/>
  <c r="K328" i="4"/>
  <c r="D20" i="4"/>
  <c r="D140" i="4"/>
  <c r="Y328" i="4"/>
  <c r="D134" i="4"/>
  <c r="K56" i="4"/>
  <c r="D110" i="4"/>
  <c r="Y141" i="4"/>
  <c r="M360" i="7"/>
  <c r="M95" i="7"/>
  <c r="Y353" i="4"/>
  <c r="K20" i="4"/>
  <c r="D76" i="4"/>
  <c r="Y140" i="4"/>
  <c r="Y46" i="4"/>
  <c r="D65" i="4"/>
  <c r="K134" i="4"/>
  <c r="Y127" i="4"/>
  <c r="K110" i="4"/>
  <c r="Y225" i="4"/>
  <c r="D362" i="4"/>
  <c r="M270" i="7"/>
  <c r="Y20" i="4"/>
  <c r="Y76" i="4"/>
  <c r="K140" i="4"/>
  <c r="D44" i="4"/>
  <c r="D113" i="4"/>
  <c r="K65" i="4"/>
  <c r="Y134" i="4"/>
  <c r="Y110" i="4"/>
  <c r="D133" i="4"/>
  <c r="K362" i="4"/>
  <c r="M366" i="7"/>
  <c r="M341" i="7"/>
  <c r="K76" i="4"/>
  <c r="Y44" i="4"/>
  <c r="K113" i="4"/>
  <c r="Y65" i="4"/>
  <c r="K133" i="4"/>
  <c r="M286" i="7"/>
  <c r="M250" i="7"/>
  <c r="D252" i="4"/>
  <c r="K44" i="4"/>
  <c r="D338" i="4"/>
  <c r="Y113" i="4"/>
  <c r="Y133" i="4"/>
  <c r="D136" i="4"/>
  <c r="M17" i="7"/>
  <c r="M282" i="7"/>
  <c r="AH6" i="4"/>
  <c r="AI6" i="4" s="1"/>
  <c r="AJ6" i="4" s="1"/>
  <c r="Y136" i="4"/>
  <c r="M326" i="7"/>
  <c r="K338" i="4"/>
  <c r="Y252" i="4"/>
  <c r="Y338" i="4"/>
  <c r="Y104" i="4"/>
  <c r="D330" i="4"/>
  <c r="D368" i="4"/>
  <c r="K136" i="4"/>
  <c r="M84" i="7"/>
  <c r="M342" i="7"/>
  <c r="D346" i="4"/>
  <c r="K330" i="4"/>
  <c r="D288" i="4"/>
  <c r="K97" i="4"/>
  <c r="D284" i="4"/>
  <c r="K346" i="4"/>
  <c r="D344" i="4"/>
  <c r="Y330" i="4"/>
  <c r="K107" i="4"/>
  <c r="K288" i="4"/>
  <c r="M110" i="7"/>
  <c r="M312" i="7"/>
  <c r="D97" i="4"/>
  <c r="K284" i="4"/>
  <c r="K344" i="4"/>
  <c r="D172" i="4"/>
  <c r="M320" i="7"/>
  <c r="D322" i="4"/>
  <c r="D180" i="4"/>
  <c r="D343" i="4"/>
  <c r="K343" i="4"/>
  <c r="D112" i="4"/>
  <c r="K322" i="4"/>
  <c r="K180" i="4"/>
  <c r="D272" i="4"/>
  <c r="K172" i="4"/>
  <c r="P6" i="4"/>
  <c r="Q7" i="4" s="1"/>
  <c r="R7" i="4" s="1"/>
  <c r="T6" i="4"/>
  <c r="U6" i="4" s="1"/>
  <c r="Z6" i="4"/>
  <c r="E6" i="4"/>
  <c r="H6" i="4" s="1"/>
  <c r="G7" i="4" s="1"/>
  <c r="L6" i="4"/>
  <c r="V6" i="4" l="1"/>
  <c r="E7" i="4"/>
  <c r="H7" i="4" s="1"/>
  <c r="O6" i="4"/>
  <c r="AC6" i="4"/>
  <c r="S7" i="4" l="1"/>
  <c r="T7" i="4" s="1"/>
  <c r="N7" i="4"/>
  <c r="AB7" i="4"/>
  <c r="AD7" i="4" s="1"/>
  <c r="AE8" i="4" s="1"/>
  <c r="AF8" i="4" s="1"/>
  <c r="G8" i="4"/>
  <c r="L7" i="4" l="1"/>
  <c r="E8" i="4"/>
  <c r="H8" i="4" s="1"/>
  <c r="U7" i="4"/>
  <c r="V7" i="4" s="1"/>
  <c r="P7" i="4"/>
  <c r="Q8" i="4" s="1"/>
  <c r="R8" i="4" s="1"/>
  <c r="Z7" i="4"/>
  <c r="AC7" i="4" s="1"/>
  <c r="S8" i="4" l="1"/>
  <c r="O7" i="4"/>
  <c r="N8" i="4" s="1"/>
  <c r="AB8" i="4"/>
  <c r="AD8" i="4" s="1"/>
  <c r="AE9" i="4" s="1"/>
  <c r="AF9" i="4" s="1"/>
  <c r="G9" i="4"/>
  <c r="E9" i="4" s="1"/>
  <c r="P8" i="4" l="1"/>
  <c r="Q9" i="4" s="1"/>
  <c r="R9" i="4" s="1"/>
  <c r="T8" i="4"/>
  <c r="U8" i="4" s="1"/>
  <c r="L8" i="4"/>
  <c r="O8" i="4" s="1"/>
  <c r="Z8" i="4"/>
  <c r="AC8" i="4" s="1"/>
  <c r="H9" i="4"/>
  <c r="V8" i="4" l="1"/>
  <c r="S9" i="4" s="1"/>
  <c r="AB9" i="4"/>
  <c r="AD9" i="4" s="1"/>
  <c r="AE10" i="4" s="1"/>
  <c r="AF10" i="4" s="1"/>
  <c r="N9" i="4"/>
  <c r="G10" i="4"/>
  <c r="E10" i="4" s="1"/>
  <c r="T9" i="4" l="1"/>
  <c r="U9" i="4" s="1"/>
  <c r="P9" i="4"/>
  <c r="Q10" i="4" s="1"/>
  <c r="R10" i="4" s="1"/>
  <c r="L9" i="4"/>
  <c r="O9" i="4" s="1"/>
  <c r="Z9" i="4"/>
  <c r="AC9" i="4" s="1"/>
  <c r="H10" i="4"/>
  <c r="V9" i="4" l="1"/>
  <c r="S10" i="4" s="1"/>
  <c r="AB10" i="4"/>
  <c r="AD10" i="4" s="1"/>
  <c r="AE11" i="4" s="1"/>
  <c r="AF11" i="4" s="1"/>
  <c r="N10" i="4"/>
  <c r="L10" i="4" s="1"/>
  <c r="G11" i="4"/>
  <c r="E11" i="4" s="1"/>
  <c r="T10" i="4" l="1"/>
  <c r="U10" i="4" s="1"/>
  <c r="Z10" i="4"/>
  <c r="AC10" i="4" s="1"/>
  <c r="AB11" i="4" s="1"/>
  <c r="AD11" i="4" s="1"/>
  <c r="AE12" i="4" s="1"/>
  <c r="AF12" i="4" s="1"/>
  <c r="P10" i="4"/>
  <c r="Q11" i="4" s="1"/>
  <c r="R11" i="4" s="1"/>
  <c r="O10" i="4"/>
  <c r="H11" i="4"/>
  <c r="V10" i="4" l="1"/>
  <c r="Z11" i="4"/>
  <c r="AC11" i="4" s="1"/>
  <c r="N11" i="4"/>
  <c r="P11" i="4" s="1"/>
  <c r="Q12" i="4" s="1"/>
  <c r="R12" i="4" s="1"/>
  <c r="G12" i="4"/>
  <c r="E12" i="4" s="1"/>
  <c r="S11" i="4" l="1"/>
  <c r="T11" i="4" s="1"/>
  <c r="L11" i="4"/>
  <c r="O11" i="4" s="1"/>
  <c r="AB12" i="4"/>
  <c r="AD12" i="4" s="1"/>
  <c r="AE13" i="4" s="1"/>
  <c r="AF13" i="4" s="1"/>
  <c r="U11" i="4" l="1"/>
  <c r="V11" i="4" s="1"/>
  <c r="S12" i="4" s="1"/>
  <c r="T12" i="4" s="1"/>
  <c r="U12" i="4" s="1"/>
  <c r="V12" i="4" s="1"/>
  <c r="Z12" i="4"/>
  <c r="AC12" i="4" s="1"/>
  <c r="N12" i="4"/>
  <c r="P12" i="4" s="1"/>
  <c r="Q13" i="4" s="1"/>
  <c r="R13" i="4" s="1"/>
  <c r="H12" i="4"/>
  <c r="S13" i="4" l="1"/>
  <c r="T13" i="4" s="1"/>
  <c r="U13" i="4" s="1"/>
  <c r="V13" i="4" s="1"/>
  <c r="L12" i="4"/>
  <c r="O12" i="4" s="1"/>
  <c r="N13" i="4" s="1"/>
  <c r="P13" i="4" s="1"/>
  <c r="Q14" i="4" s="1"/>
  <c r="R14" i="4" s="1"/>
  <c r="AB13" i="4"/>
  <c r="AD13" i="4" s="1"/>
  <c r="AE14" i="4" s="1"/>
  <c r="AF14" i="4" s="1"/>
  <c r="G13" i="4"/>
  <c r="E13" i="4" s="1"/>
  <c r="S14" i="4" l="1"/>
  <c r="T14" i="4" s="1"/>
  <c r="Z13" i="4"/>
  <c r="AC13" i="4" s="1"/>
  <c r="L13" i="4"/>
  <c r="O13" i="4" s="1"/>
  <c r="H13" i="4"/>
  <c r="U14" i="4" l="1"/>
  <c r="V14" i="4" s="1"/>
  <c r="AB14" i="4"/>
  <c r="AD14" i="4" s="1"/>
  <c r="AE15" i="4" s="1"/>
  <c r="AF15" i="4" s="1"/>
  <c r="N14" i="4"/>
  <c r="G14" i="4"/>
  <c r="E14" i="4" s="1"/>
  <c r="Z14" i="4" l="1"/>
  <c r="AC14" i="4" s="1"/>
  <c r="P14" i="4"/>
  <c r="L14" i="4"/>
  <c r="O14" i="4" s="1"/>
  <c r="H14" i="4"/>
  <c r="AB15" i="4" l="1"/>
  <c r="AD15" i="4" s="1"/>
  <c r="AE16" i="4" s="1"/>
  <c r="AF16" i="4" s="1"/>
  <c r="N15" i="4"/>
  <c r="L15" i="4" s="1"/>
  <c r="O15" i="4" s="1"/>
  <c r="Q15" i="4"/>
  <c r="R15" i="4" s="1"/>
  <c r="G15" i="4"/>
  <c r="E15" i="4" s="1"/>
  <c r="S15" i="4" l="1"/>
  <c r="T15" i="4" s="1"/>
  <c r="Z15" i="4"/>
  <c r="AC15" i="4" s="1"/>
  <c r="AB16" i="4" s="1"/>
  <c r="AD16" i="4" s="1"/>
  <c r="N16" i="4"/>
  <c r="L16" i="4" s="1"/>
  <c r="O16" i="4" s="1"/>
  <c r="P15" i="4"/>
  <c r="H15" i="4"/>
  <c r="U15" i="4" l="1"/>
  <c r="V15" i="4" s="1"/>
  <c r="Z16" i="4"/>
  <c r="AC16" i="4" s="1"/>
  <c r="N17" i="4"/>
  <c r="L17" i="4" s="1"/>
  <c r="O17" i="4" s="1"/>
  <c r="Q16" i="4"/>
  <c r="R16" i="4" s="1"/>
  <c r="AE17" i="4"/>
  <c r="AF17" i="4" s="1"/>
  <c r="G16" i="4"/>
  <c r="E16" i="4" s="1"/>
  <c r="S16" i="4" l="1"/>
  <c r="T16" i="4" s="1"/>
  <c r="AB17" i="4"/>
  <c r="Z17" i="4" s="1"/>
  <c r="AC17" i="4" s="1"/>
  <c r="N18" i="4"/>
  <c r="L18" i="4" s="1"/>
  <c r="O18" i="4" s="1"/>
  <c r="P16" i="4"/>
  <c r="H16" i="4"/>
  <c r="U16" i="4" l="1"/>
  <c r="V16" i="4" s="1"/>
  <c r="AD17" i="4"/>
  <c r="AE18" i="4" s="1"/>
  <c r="AF18" i="4" s="1"/>
  <c r="AB18" i="4"/>
  <c r="Z18" i="4" s="1"/>
  <c r="AC18" i="4" s="1"/>
  <c r="N19" i="4"/>
  <c r="L19" i="4" s="1"/>
  <c r="O19" i="4" s="1"/>
  <c r="Q17" i="4"/>
  <c r="R17" i="4" s="1"/>
  <c r="G17" i="4"/>
  <c r="E17" i="4" s="1"/>
  <c r="S17" i="4" l="1"/>
  <c r="T17" i="4" s="1"/>
  <c r="AD18" i="4"/>
  <c r="AE19" i="4" s="1"/>
  <c r="AF19" i="4" s="1"/>
  <c r="N20" i="4"/>
  <c r="L20" i="4" s="1"/>
  <c r="O20" i="4" s="1"/>
  <c r="P17" i="4"/>
  <c r="AB19" i="4"/>
  <c r="Z19" i="4" s="1"/>
  <c r="H17" i="4"/>
  <c r="U17" i="4" l="1"/>
  <c r="V17" i="4" s="1"/>
  <c r="Q18" i="4"/>
  <c r="R18" i="4" s="1"/>
  <c r="AD19" i="4"/>
  <c r="AE20" i="4" s="1"/>
  <c r="AF20" i="4" s="1"/>
  <c r="AC19" i="4"/>
  <c r="N21" i="4"/>
  <c r="L21" i="4" s="1"/>
  <c r="G18" i="4"/>
  <c r="E18" i="4" s="1"/>
  <c r="S18" i="4" l="1"/>
  <c r="T18" i="4" s="1"/>
  <c r="P18" i="4"/>
  <c r="Q19" i="4" s="1"/>
  <c r="AB20" i="4"/>
  <c r="AD20" i="4" s="1"/>
  <c r="AE21" i="4" s="1"/>
  <c r="AF21" i="4" s="1"/>
  <c r="O21" i="4"/>
  <c r="H18" i="4"/>
  <c r="U18" i="4" l="1"/>
  <c r="V18" i="4" s="1"/>
  <c r="R19" i="4"/>
  <c r="P19" i="4"/>
  <c r="Q20" i="4" s="1"/>
  <c r="R20" i="4" s="1"/>
  <c r="Z20" i="4"/>
  <c r="N22" i="4"/>
  <c r="L22" i="4" s="1"/>
  <c r="G19" i="4"/>
  <c r="E19" i="4" s="1"/>
  <c r="S19" i="4" l="1"/>
  <c r="T19" i="4" s="1"/>
  <c r="P20" i="4"/>
  <c r="Q21" i="4" s="1"/>
  <c r="R21" i="4" s="1"/>
  <c r="O22" i="4"/>
  <c r="AC20" i="4"/>
  <c r="H19" i="4"/>
  <c r="U19" i="4" l="1"/>
  <c r="V19" i="4" s="1"/>
  <c r="P21" i="4"/>
  <c r="Q22" i="4" s="1"/>
  <c r="R22" i="4" s="1"/>
  <c r="AB21" i="4"/>
  <c r="AD21" i="4" s="1"/>
  <c r="AE22" i="4" s="1"/>
  <c r="AF22" i="4" s="1"/>
  <c r="N23" i="4"/>
  <c r="L23" i="4" s="1"/>
  <c r="G20" i="4"/>
  <c r="E20" i="4" s="1"/>
  <c r="S20" i="4" l="1"/>
  <c r="P22" i="4"/>
  <c r="Q23" i="4" s="1"/>
  <c r="R23" i="4" s="1"/>
  <c r="Z21" i="4"/>
  <c r="AC21" i="4" s="1"/>
  <c r="O23" i="4"/>
  <c r="H20" i="4"/>
  <c r="T20" i="4" l="1"/>
  <c r="U20" i="4" s="1"/>
  <c r="V20" i="4" s="1"/>
  <c r="P23" i="4"/>
  <c r="Q24" i="4" s="1"/>
  <c r="R24" i="4" s="1"/>
  <c r="AB22" i="4"/>
  <c r="AD22" i="4" s="1"/>
  <c r="AE23" i="4" s="1"/>
  <c r="AF23" i="4" s="1"/>
  <c r="N24" i="4"/>
  <c r="G21" i="4"/>
  <c r="E21" i="4" s="1"/>
  <c r="S21" i="4" l="1"/>
  <c r="T21" i="4" s="1"/>
  <c r="U21" i="4" s="1"/>
  <c r="P24" i="4"/>
  <c r="Q25" i="4" s="1"/>
  <c r="R25" i="4" s="1"/>
  <c r="Z22" i="4"/>
  <c r="AC22" i="4" s="1"/>
  <c r="AB23" i="4" s="1"/>
  <c r="AD23" i="4" s="1"/>
  <c r="AE24" i="4" s="1"/>
  <c r="AF24" i="4" s="1"/>
  <c r="L24" i="4"/>
  <c r="O24" i="4" s="1"/>
  <c r="H21" i="4"/>
  <c r="V21" i="4" l="1"/>
  <c r="S22" i="4" s="1"/>
  <c r="T22" i="4" s="1"/>
  <c r="Z23" i="4"/>
  <c r="AC23" i="4" s="1"/>
  <c r="N25" i="4"/>
  <c r="L25" i="4" s="1"/>
  <c r="G22" i="4"/>
  <c r="E22" i="4" s="1"/>
  <c r="U22" i="4" l="1"/>
  <c r="V22" i="4" s="1"/>
  <c r="S23" i="4" s="1"/>
  <c r="P25" i="4"/>
  <c r="Q26" i="4" s="1"/>
  <c r="R26" i="4" s="1"/>
  <c r="O25" i="4"/>
  <c r="AB24" i="4"/>
  <c r="AD24" i="4" s="1"/>
  <c r="AE25" i="4" s="1"/>
  <c r="AF25" i="4" s="1"/>
  <c r="H22" i="4"/>
  <c r="T23" i="4" l="1"/>
  <c r="U23" i="4" s="1"/>
  <c r="Z24" i="4"/>
  <c r="AC24" i="4" s="1"/>
  <c r="N26" i="4"/>
  <c r="L26" i="4" s="1"/>
  <c r="G23" i="4"/>
  <c r="E23" i="4" s="1"/>
  <c r="V23" i="4" l="1"/>
  <c r="AB25" i="4"/>
  <c r="AD25" i="4" s="1"/>
  <c r="AE26" i="4" s="1"/>
  <c r="AF26" i="4" s="1"/>
  <c r="P26" i="4"/>
  <c r="Q27" i="4" s="1"/>
  <c r="R27" i="4" s="1"/>
  <c r="H23" i="4"/>
  <c r="S24" i="4" l="1"/>
  <c r="T24" i="4" s="1"/>
  <c r="Z25" i="4"/>
  <c r="AC25" i="4" s="1"/>
  <c r="AB26" i="4" s="1"/>
  <c r="AD26" i="4" s="1"/>
  <c r="AE27" i="4" s="1"/>
  <c r="AF27" i="4" s="1"/>
  <c r="G24" i="4"/>
  <c r="E24" i="4" s="1"/>
  <c r="O26" i="4"/>
  <c r="U24" i="4" l="1"/>
  <c r="V24" i="4" s="1"/>
  <c r="S25" i="4" s="1"/>
  <c r="T25" i="4" s="1"/>
  <c r="U25" i="4" s="1"/>
  <c r="V25" i="4" s="1"/>
  <c r="Z26" i="4"/>
  <c r="AC26" i="4" s="1"/>
  <c r="N27" i="4"/>
  <c r="L27" i="4" s="1"/>
  <c r="H24" i="4"/>
  <c r="S26" i="4" l="1"/>
  <c r="T26" i="4" s="1"/>
  <c r="AB27" i="4"/>
  <c r="AD27" i="4" s="1"/>
  <c r="AE28" i="4" s="1"/>
  <c r="AF28" i="4" s="1"/>
  <c r="P27" i="4"/>
  <c r="Q28" i="4" s="1"/>
  <c r="R28" i="4" s="1"/>
  <c r="O27" i="4"/>
  <c r="G25" i="4"/>
  <c r="E25" i="4" s="1"/>
  <c r="U26" i="4" l="1"/>
  <c r="V26" i="4" s="1"/>
  <c r="Z27" i="4"/>
  <c r="AC27" i="4" s="1"/>
  <c r="N28" i="4"/>
  <c r="L28" i="4" s="1"/>
  <c r="H25" i="4"/>
  <c r="S27" i="4" l="1"/>
  <c r="T27" i="4" s="1"/>
  <c r="AB28" i="4"/>
  <c r="AD28" i="4" s="1"/>
  <c r="AE29" i="4" s="1"/>
  <c r="AF29" i="4" s="1"/>
  <c r="P28" i="4"/>
  <c r="Q29" i="4" s="1"/>
  <c r="R29" i="4" s="1"/>
  <c r="O28" i="4"/>
  <c r="G26" i="4"/>
  <c r="E26" i="4" s="1"/>
  <c r="U27" i="4" l="1"/>
  <c r="V27" i="4" s="1"/>
  <c r="Z28" i="4"/>
  <c r="AC28" i="4" s="1"/>
  <c r="N29" i="4"/>
  <c r="L29" i="4" s="1"/>
  <c r="H26" i="4"/>
  <c r="S28" i="4" l="1"/>
  <c r="T28" i="4" s="1"/>
  <c r="U28" i="4" s="1"/>
  <c r="P29" i="4"/>
  <c r="Q30" i="4" s="1"/>
  <c r="R30" i="4" s="1"/>
  <c r="O29" i="4"/>
  <c r="AB29" i="4"/>
  <c r="AD29" i="4" s="1"/>
  <c r="AE30" i="4" s="1"/>
  <c r="AF30" i="4" s="1"/>
  <c r="G27" i="4"/>
  <c r="E27" i="4" s="1"/>
  <c r="V28" i="4" l="1"/>
  <c r="Z29" i="4"/>
  <c r="AC29" i="4" s="1"/>
  <c r="N30" i="4"/>
  <c r="H27" i="4"/>
  <c r="S29" i="4" l="1"/>
  <c r="T29" i="4" s="1"/>
  <c r="AB30" i="4"/>
  <c r="AD30" i="4" s="1"/>
  <c r="AE31" i="4" s="1"/>
  <c r="AF31" i="4" s="1"/>
  <c r="P30" i="4"/>
  <c r="L30" i="4"/>
  <c r="O30" i="4" s="1"/>
  <c r="G28" i="4"/>
  <c r="E28" i="4" s="1"/>
  <c r="U29" i="4" l="1"/>
  <c r="V29" i="4" s="1"/>
  <c r="Z30" i="4"/>
  <c r="AC30" i="4" s="1"/>
  <c r="N31" i="4"/>
  <c r="L31" i="4" s="1"/>
  <c r="O31" i="4" s="1"/>
  <c r="Q31" i="4"/>
  <c r="R31" i="4" s="1"/>
  <c r="H28" i="4"/>
  <c r="S30" i="4" l="1"/>
  <c r="T30" i="4" s="1"/>
  <c r="U30" i="4" s="1"/>
  <c r="N32" i="4"/>
  <c r="P31" i="4"/>
  <c r="Q32" i="4" s="1"/>
  <c r="R32" i="4" s="1"/>
  <c r="AB31" i="4"/>
  <c r="AD31" i="4" s="1"/>
  <c r="AE32" i="4" s="1"/>
  <c r="AF32" i="4" s="1"/>
  <c r="G29" i="4"/>
  <c r="E29" i="4" s="1"/>
  <c r="V30" i="4" l="1"/>
  <c r="P32" i="4"/>
  <c r="Q33" i="4" s="1"/>
  <c r="R33" i="4" s="1"/>
  <c r="Z31" i="4"/>
  <c r="AC31" i="4" s="1"/>
  <c r="L32" i="4"/>
  <c r="O32" i="4" s="1"/>
  <c r="H29" i="4"/>
  <c r="S31" i="4" l="1"/>
  <c r="T31" i="4" s="1"/>
  <c r="AB32" i="4"/>
  <c r="AD32" i="4" s="1"/>
  <c r="AE33" i="4" s="1"/>
  <c r="AF33" i="4" s="1"/>
  <c r="N33" i="4"/>
  <c r="P33" i="4" s="1"/>
  <c r="Q34" i="4" s="1"/>
  <c r="R34" i="4" s="1"/>
  <c r="G30" i="4"/>
  <c r="E30" i="4" s="1"/>
  <c r="U31" i="4" l="1"/>
  <c r="V31" i="4" s="1"/>
  <c r="Z32" i="4"/>
  <c r="AC32" i="4" s="1"/>
  <c r="L33" i="4"/>
  <c r="O33" i="4" s="1"/>
  <c r="H30" i="4"/>
  <c r="S32" i="4" l="1"/>
  <c r="T32" i="4" s="1"/>
  <c r="AB33" i="4"/>
  <c r="AD33" i="4" s="1"/>
  <c r="AE34" i="4" s="1"/>
  <c r="AF34" i="4" s="1"/>
  <c r="N34" i="4"/>
  <c r="P34" i="4" s="1"/>
  <c r="G31" i="4"/>
  <c r="E31" i="4" s="1"/>
  <c r="U32" i="4" l="1"/>
  <c r="V32" i="4" s="1"/>
  <c r="L34" i="4"/>
  <c r="O34" i="4" s="1"/>
  <c r="N35" i="4" s="1"/>
  <c r="L35" i="4" s="1"/>
  <c r="O35" i="4" s="1"/>
  <c r="Z33" i="4"/>
  <c r="AC33" i="4" s="1"/>
  <c r="Q35" i="4"/>
  <c r="R35" i="4" s="1"/>
  <c r="H31" i="4"/>
  <c r="S33" i="4" l="1"/>
  <c r="T33" i="4" s="1"/>
  <c r="U33" i="4" s="1"/>
  <c r="P35" i="4"/>
  <c r="Q36" i="4" s="1"/>
  <c r="R36" i="4" s="1"/>
  <c r="N36" i="4"/>
  <c r="L36" i="4" s="1"/>
  <c r="O36" i="4" s="1"/>
  <c r="AB34" i="4"/>
  <c r="AD34" i="4" s="1"/>
  <c r="AE35" i="4" s="1"/>
  <c r="AF35" i="4" s="1"/>
  <c r="G32" i="4"/>
  <c r="E32" i="4" s="1"/>
  <c r="V33" i="4" l="1"/>
  <c r="P36" i="4"/>
  <c r="Q37" i="4" s="1"/>
  <c r="R37" i="4" s="1"/>
  <c r="Z34" i="4"/>
  <c r="AC34" i="4" s="1"/>
  <c r="N37" i="4"/>
  <c r="H32" i="4"/>
  <c r="S34" i="4" l="1"/>
  <c r="T34" i="4" s="1"/>
  <c r="P37" i="4"/>
  <c r="Q38" i="4" s="1"/>
  <c r="R38" i="4" s="1"/>
  <c r="L37" i="4"/>
  <c r="O37" i="4" s="1"/>
  <c r="AB35" i="4"/>
  <c r="AD35" i="4" s="1"/>
  <c r="AE36" i="4" s="1"/>
  <c r="AF36" i="4" s="1"/>
  <c r="G33" i="4"/>
  <c r="E33" i="4" s="1"/>
  <c r="U34" i="4" l="1"/>
  <c r="V34" i="4" s="1"/>
  <c r="S35" i="4" s="1"/>
  <c r="T35" i="4" s="1"/>
  <c r="Z35" i="4"/>
  <c r="AC35" i="4" s="1"/>
  <c r="N38" i="4"/>
  <c r="H33" i="4"/>
  <c r="U35" i="4" l="1"/>
  <c r="V35" i="4" s="1"/>
  <c r="P38" i="4"/>
  <c r="L38" i="4"/>
  <c r="O38" i="4" s="1"/>
  <c r="AB36" i="4"/>
  <c r="AD36" i="4" s="1"/>
  <c r="AE37" i="4" s="1"/>
  <c r="AF37" i="4" s="1"/>
  <c r="G34" i="4"/>
  <c r="E34" i="4" s="1"/>
  <c r="S36" i="4" l="1"/>
  <c r="T36" i="4" s="1"/>
  <c r="U36" i="4" s="1"/>
  <c r="Z36" i="4"/>
  <c r="AC36" i="4" s="1"/>
  <c r="N39" i="4"/>
  <c r="Q39" i="4"/>
  <c r="R39" i="4" s="1"/>
  <c r="H34" i="4"/>
  <c r="V36" i="4" l="1"/>
  <c r="AB37" i="4"/>
  <c r="Z37" i="4" s="1"/>
  <c r="P39" i="4"/>
  <c r="L39" i="4"/>
  <c r="O39" i="4" s="1"/>
  <c r="G35" i="4"/>
  <c r="E35" i="4" s="1"/>
  <c r="S37" i="4" l="1"/>
  <c r="T37" i="4" s="1"/>
  <c r="AD37" i="4"/>
  <c r="AE38" i="4" s="1"/>
  <c r="AF38" i="4" s="1"/>
  <c r="AC37" i="4"/>
  <c r="N40" i="4"/>
  <c r="L40" i="4" s="1"/>
  <c r="O40" i="4" s="1"/>
  <c r="Q40" i="4"/>
  <c r="R40" i="4" s="1"/>
  <c r="H35" i="4"/>
  <c r="U37" i="4" l="1"/>
  <c r="V37" i="4" s="1"/>
  <c r="AB38" i="4"/>
  <c r="N41" i="4"/>
  <c r="P40" i="4"/>
  <c r="Q41" i="4" s="1"/>
  <c r="R41" i="4" s="1"/>
  <c r="G36" i="4"/>
  <c r="E36" i="4" s="1"/>
  <c r="S38" i="4" l="1"/>
  <c r="T38" i="4" s="1"/>
  <c r="U38" i="4" s="1"/>
  <c r="V38" i="4" s="1"/>
  <c r="AD38" i="4"/>
  <c r="Z38" i="4"/>
  <c r="AC38" i="4" s="1"/>
  <c r="P41" i="4"/>
  <c r="L41" i="4"/>
  <c r="O41" i="4" s="1"/>
  <c r="H36" i="4"/>
  <c r="S39" i="4" l="1"/>
  <c r="T39" i="4" s="1"/>
  <c r="AB39" i="4"/>
  <c r="AE39" i="4"/>
  <c r="AF39" i="4" s="1"/>
  <c r="N42" i="4"/>
  <c r="L42" i="4" s="1"/>
  <c r="O42" i="4" s="1"/>
  <c r="Q42" i="4"/>
  <c r="R42" i="4" s="1"/>
  <c r="G37" i="4"/>
  <c r="E37" i="4" s="1"/>
  <c r="U39" i="4" l="1"/>
  <c r="V39" i="4" s="1"/>
  <c r="AD39" i="4"/>
  <c r="Z39" i="4"/>
  <c r="AC39" i="4" s="1"/>
  <c r="N43" i="4"/>
  <c r="L43" i="4" s="1"/>
  <c r="O43" i="4" s="1"/>
  <c r="P42" i="4"/>
  <c r="H37" i="4"/>
  <c r="S40" i="4" l="1"/>
  <c r="T40" i="4" s="1"/>
  <c r="AB40" i="4"/>
  <c r="Z40" i="4" s="1"/>
  <c r="AC40" i="4" s="1"/>
  <c r="AE40" i="4"/>
  <c r="AF40" i="4" s="1"/>
  <c r="N44" i="4"/>
  <c r="Q43" i="4"/>
  <c r="R43" i="4" s="1"/>
  <c r="G38" i="4"/>
  <c r="E38" i="4" s="1"/>
  <c r="U40" i="4" l="1"/>
  <c r="V40" i="4" s="1"/>
  <c r="S41" i="4" s="1"/>
  <c r="T41" i="4" s="1"/>
  <c r="AB41" i="4"/>
  <c r="Z41" i="4" s="1"/>
  <c r="AC41" i="4" s="1"/>
  <c r="AD40" i="4"/>
  <c r="P43" i="4"/>
  <c r="Q44" i="4" s="1"/>
  <c r="R44" i="4" s="1"/>
  <c r="L44" i="4"/>
  <c r="O44" i="4" s="1"/>
  <c r="H38" i="4"/>
  <c r="U41" i="4" l="1"/>
  <c r="V41" i="4" s="1"/>
  <c r="P44" i="4"/>
  <c r="Q45" i="4" s="1"/>
  <c r="R45" i="4" s="1"/>
  <c r="AB42" i="4"/>
  <c r="AE41" i="4"/>
  <c r="AF41" i="4" s="1"/>
  <c r="N45" i="4"/>
  <c r="L45" i="4" s="1"/>
  <c r="O45" i="4" s="1"/>
  <c r="G39" i="4"/>
  <c r="E39" i="4" s="1"/>
  <c r="S42" i="4" l="1"/>
  <c r="T42" i="4" s="1"/>
  <c r="P45" i="4"/>
  <c r="Q46" i="4" s="1"/>
  <c r="R46" i="4" s="1"/>
  <c r="AD41" i="4"/>
  <c r="AE42" i="4" s="1"/>
  <c r="AF42" i="4" s="1"/>
  <c r="Z42" i="4"/>
  <c r="AC42" i="4" s="1"/>
  <c r="N46" i="4"/>
  <c r="L46" i="4" s="1"/>
  <c r="H39" i="4"/>
  <c r="U42" i="4" l="1"/>
  <c r="V42" i="4" s="1"/>
  <c r="AB43" i="4"/>
  <c r="Z43" i="4" s="1"/>
  <c r="AC43" i="4" s="1"/>
  <c r="AD42" i="4"/>
  <c r="AE43" i="4" s="1"/>
  <c r="AF43" i="4" s="1"/>
  <c r="P46" i="4"/>
  <c r="Q47" i="4" s="1"/>
  <c r="R47" i="4" s="1"/>
  <c r="O46" i="4"/>
  <c r="G40" i="4"/>
  <c r="E40" i="4" s="1"/>
  <c r="S43" i="4" l="1"/>
  <c r="T43" i="4" s="1"/>
  <c r="AB44" i="4"/>
  <c r="Z44" i="4" s="1"/>
  <c r="AC44" i="4" s="1"/>
  <c r="AD43" i="4"/>
  <c r="AE44" i="4" s="1"/>
  <c r="AF44" i="4" s="1"/>
  <c r="N47" i="4"/>
  <c r="L47" i="4" s="1"/>
  <c r="H40" i="4"/>
  <c r="U43" i="4" l="1"/>
  <c r="V43" i="4" s="1"/>
  <c r="P47" i="4"/>
  <c r="Q48" i="4" s="1"/>
  <c r="R48" i="4" s="1"/>
  <c r="AB45" i="4"/>
  <c r="AD44" i="4"/>
  <c r="AE45" i="4" s="1"/>
  <c r="AF45" i="4" s="1"/>
  <c r="G41" i="4"/>
  <c r="E41" i="4" s="1"/>
  <c r="O47" i="4"/>
  <c r="S44" i="4" l="1"/>
  <c r="T44" i="4" s="1"/>
  <c r="U44" i="4" s="1"/>
  <c r="V44" i="4" s="1"/>
  <c r="AD45" i="4"/>
  <c r="AE46" i="4" s="1"/>
  <c r="AF46" i="4" s="1"/>
  <c r="Z45" i="4"/>
  <c r="AC45" i="4" s="1"/>
  <c r="N48" i="4"/>
  <c r="L48" i="4" s="1"/>
  <c r="H41" i="4"/>
  <c r="S45" i="4" l="1"/>
  <c r="T45" i="4" s="1"/>
  <c r="AB46" i="4"/>
  <c r="AD46" i="4" s="1"/>
  <c r="AE47" i="4" s="1"/>
  <c r="AF47" i="4" s="1"/>
  <c r="P48" i="4"/>
  <c r="Q49" i="4" s="1"/>
  <c r="R49" i="4" s="1"/>
  <c r="O48" i="4"/>
  <c r="G42" i="4"/>
  <c r="E42" i="4" s="1"/>
  <c r="U45" i="4" l="1"/>
  <c r="V45" i="4" s="1"/>
  <c r="Z46" i="4"/>
  <c r="AC46" i="4" s="1"/>
  <c r="AB47" i="4" s="1"/>
  <c r="AD47" i="4" s="1"/>
  <c r="N49" i="4"/>
  <c r="L49" i="4" s="1"/>
  <c r="H42" i="4"/>
  <c r="S46" i="4" l="1"/>
  <c r="T46" i="4" s="1"/>
  <c r="U46" i="4" s="1"/>
  <c r="V46" i="4" s="1"/>
  <c r="P49" i="4"/>
  <c r="Q50" i="4" s="1"/>
  <c r="R50" i="4" s="1"/>
  <c r="AE48" i="4"/>
  <c r="AF48" i="4" s="1"/>
  <c r="Z47" i="4"/>
  <c r="AC47" i="4" s="1"/>
  <c r="G43" i="4"/>
  <c r="E43" i="4" s="1"/>
  <c r="O49" i="4"/>
  <c r="S47" i="4" l="1"/>
  <c r="T47" i="4" s="1"/>
  <c r="AB48" i="4"/>
  <c r="Z48" i="4" s="1"/>
  <c r="N50" i="4"/>
  <c r="L50" i="4" s="1"/>
  <c r="H43" i="4"/>
  <c r="U47" i="4" l="1"/>
  <c r="V47" i="4" s="1"/>
  <c r="AC48" i="4"/>
  <c r="AD48" i="4"/>
  <c r="P50" i="4"/>
  <c r="Q51" i="4" s="1"/>
  <c r="R51" i="4" s="1"/>
  <c r="O50" i="4"/>
  <c r="G44" i="4"/>
  <c r="E44" i="4" s="1"/>
  <c r="S48" i="4" l="1"/>
  <c r="T48" i="4" s="1"/>
  <c r="U48" i="4" s="1"/>
  <c r="V48" i="4" s="1"/>
  <c r="AE49" i="4"/>
  <c r="AF49" i="4" s="1"/>
  <c r="AB49" i="4"/>
  <c r="N51" i="4"/>
  <c r="L51" i="4" s="1"/>
  <c r="H44" i="4"/>
  <c r="S49" i="4" l="1"/>
  <c r="T49" i="4" s="1"/>
  <c r="AD49" i="4"/>
  <c r="AE50" i="4" s="1"/>
  <c r="AF50" i="4" s="1"/>
  <c r="Z49" i="4"/>
  <c r="AC49" i="4" s="1"/>
  <c r="P51" i="4"/>
  <c r="Q52" i="4" s="1"/>
  <c r="R52" i="4" s="1"/>
  <c r="O51" i="4"/>
  <c r="G45" i="4"/>
  <c r="E45" i="4" s="1"/>
  <c r="U49" i="4" l="1"/>
  <c r="V49" i="4" s="1"/>
  <c r="AB50" i="4"/>
  <c r="H45" i="4"/>
  <c r="G46" i="4" s="1"/>
  <c r="N52" i="4"/>
  <c r="P52" i="4" s="1"/>
  <c r="Q53" i="4" s="1"/>
  <c r="R53" i="4" s="1"/>
  <c r="S50" i="4" l="1"/>
  <c r="T50" i="4" s="1"/>
  <c r="AD50" i="4"/>
  <c r="Z50" i="4"/>
  <c r="AC50" i="4" s="1"/>
  <c r="L52" i="4"/>
  <c r="O52" i="4" s="1"/>
  <c r="E46" i="4"/>
  <c r="H46" i="4" s="1"/>
  <c r="U50" i="4" l="1"/>
  <c r="V50" i="4" s="1"/>
  <c r="AB51" i="4"/>
  <c r="Z51" i="4" s="1"/>
  <c r="AC51" i="4" s="1"/>
  <c r="AE51" i="4"/>
  <c r="AF51" i="4" s="1"/>
  <c r="N53" i="4"/>
  <c r="L53" i="4" s="1"/>
  <c r="G47" i="4"/>
  <c r="S51" i="4" l="1"/>
  <c r="T51" i="4" s="1"/>
  <c r="U51" i="4" s="1"/>
  <c r="V51" i="4" s="1"/>
  <c r="AB52" i="4"/>
  <c r="AD51" i="4"/>
  <c r="AE52" i="4" s="1"/>
  <c r="AF52" i="4" s="1"/>
  <c r="E47" i="4"/>
  <c r="H47" i="4" s="1"/>
  <c r="P53" i="4"/>
  <c r="Q54" i="4" s="1"/>
  <c r="R54" i="4" s="1"/>
  <c r="O53" i="4"/>
  <c r="S52" i="4" l="1"/>
  <c r="T52" i="4" s="1"/>
  <c r="U52" i="4" s="1"/>
  <c r="V52" i="4" s="1"/>
  <c r="AD52" i="4"/>
  <c r="AE53" i="4" s="1"/>
  <c r="AF53" i="4" s="1"/>
  <c r="Z52" i="4"/>
  <c r="AC52" i="4" s="1"/>
  <c r="N54" i="4"/>
  <c r="P54" i="4" s="1"/>
  <c r="Q55" i="4" s="1"/>
  <c r="R55" i="4" s="1"/>
  <c r="G48" i="4"/>
  <c r="E48" i="4" s="1"/>
  <c r="H48" i="4" s="1"/>
  <c r="S53" i="4" l="1"/>
  <c r="T53" i="4" s="1"/>
  <c r="U53" i="4" s="1"/>
  <c r="V53" i="4" s="1"/>
  <c r="L54" i="4"/>
  <c r="O54" i="4" s="1"/>
  <c r="N55" i="4" s="1"/>
  <c r="L55" i="4" s="1"/>
  <c r="AB53" i="4"/>
  <c r="AD53" i="4" s="1"/>
  <c r="AE54" i="4" s="1"/>
  <c r="AF54" i="4" s="1"/>
  <c r="G49" i="4"/>
  <c r="E49" i="4" s="1"/>
  <c r="S54" i="4" l="1"/>
  <c r="T54" i="4" s="1"/>
  <c r="Z53" i="4"/>
  <c r="AC53" i="4" s="1"/>
  <c r="P55" i="4"/>
  <c r="Q56" i="4" s="1"/>
  <c r="R56" i="4" s="1"/>
  <c r="O55" i="4"/>
  <c r="H49" i="4"/>
  <c r="U54" i="4" l="1"/>
  <c r="V54" i="4" s="1"/>
  <c r="AB54" i="4"/>
  <c r="AD54" i="4" s="1"/>
  <c r="AE55" i="4" s="1"/>
  <c r="AF55" i="4" s="1"/>
  <c r="N56" i="4"/>
  <c r="L56" i="4" s="1"/>
  <c r="G50" i="4"/>
  <c r="E50" i="4" s="1"/>
  <c r="S55" i="4" l="1"/>
  <c r="T55" i="4" s="1"/>
  <c r="U55" i="4" s="1"/>
  <c r="Z54" i="4"/>
  <c r="AC54" i="4" s="1"/>
  <c r="P56" i="4"/>
  <c r="Q57" i="4" s="1"/>
  <c r="R57" i="4" s="1"/>
  <c r="O56" i="4"/>
  <c r="H50" i="4"/>
  <c r="V55" i="4" l="1"/>
  <c r="AB55" i="4"/>
  <c r="AD55" i="4" s="1"/>
  <c r="AE56" i="4" s="1"/>
  <c r="AF56" i="4" s="1"/>
  <c r="N57" i="4"/>
  <c r="P57" i="4" s="1"/>
  <c r="Q58" i="4" s="1"/>
  <c r="R58" i="4" s="1"/>
  <c r="G51" i="4"/>
  <c r="E51" i="4" s="1"/>
  <c r="S56" i="4" l="1"/>
  <c r="T56" i="4" s="1"/>
  <c r="U56" i="4" s="1"/>
  <c r="V56" i="4" s="1"/>
  <c r="Z55" i="4"/>
  <c r="AC55" i="4" s="1"/>
  <c r="L57" i="4"/>
  <c r="O57" i="4" s="1"/>
  <c r="H51" i="4"/>
  <c r="S57" i="4" l="1"/>
  <c r="T57" i="4" s="1"/>
  <c r="U57" i="4" s="1"/>
  <c r="V57" i="4" s="1"/>
  <c r="AB56" i="4"/>
  <c r="AD56" i="4" s="1"/>
  <c r="N58" i="4"/>
  <c r="L58" i="4" s="1"/>
  <c r="G52" i="4"/>
  <c r="E52" i="4" s="1"/>
  <c r="S58" i="4" l="1"/>
  <c r="T58" i="4" s="1"/>
  <c r="U58" i="4" s="1"/>
  <c r="AE57" i="4"/>
  <c r="AF57" i="4" s="1"/>
  <c r="Z56" i="4"/>
  <c r="AC56" i="4" s="1"/>
  <c r="P58" i="4"/>
  <c r="Q59" i="4" s="1"/>
  <c r="R59" i="4" s="1"/>
  <c r="O58" i="4"/>
  <c r="H52" i="4"/>
  <c r="V58" i="4" l="1"/>
  <c r="S59" i="4" s="1"/>
  <c r="AB57" i="4"/>
  <c r="AD57" i="4" s="1"/>
  <c r="N59" i="4"/>
  <c r="P59" i="4" s="1"/>
  <c r="Q60" i="4" s="1"/>
  <c r="R60" i="4" s="1"/>
  <c r="G53" i="4"/>
  <c r="E53" i="4" s="1"/>
  <c r="T59" i="4" l="1"/>
  <c r="U59" i="4" s="1"/>
  <c r="V59" i="4" s="1"/>
  <c r="Z57" i="4"/>
  <c r="AC57" i="4" s="1"/>
  <c r="AB58" i="4" s="1"/>
  <c r="Z58" i="4" s="1"/>
  <c r="AC58" i="4" s="1"/>
  <c r="L59" i="4"/>
  <c r="O59" i="4" s="1"/>
  <c r="N60" i="4" s="1"/>
  <c r="AE58" i="4"/>
  <c r="AF58" i="4" s="1"/>
  <c r="H53" i="4"/>
  <c r="S60" i="4" l="1"/>
  <c r="T60" i="4" s="1"/>
  <c r="U60" i="4" s="1"/>
  <c r="L60" i="4"/>
  <c r="O60" i="4" s="1"/>
  <c r="P60" i="4"/>
  <c r="Q61" i="4" s="1"/>
  <c r="R61" i="4" s="1"/>
  <c r="AB59" i="4"/>
  <c r="Z59" i="4" s="1"/>
  <c r="AC59" i="4" s="1"/>
  <c r="AD58" i="4"/>
  <c r="G54" i="4"/>
  <c r="E54" i="4" s="1"/>
  <c r="V60" i="4" l="1"/>
  <c r="S61" i="4" s="1"/>
  <c r="N61" i="4"/>
  <c r="L61" i="4" s="1"/>
  <c r="O61" i="4" s="1"/>
  <c r="N62" i="4" s="1"/>
  <c r="L62" i="4" s="1"/>
  <c r="AB60" i="4"/>
  <c r="Z60" i="4" s="1"/>
  <c r="AC60" i="4" s="1"/>
  <c r="AE59" i="4"/>
  <c r="AF59" i="4" s="1"/>
  <c r="H54" i="4"/>
  <c r="T61" i="4" l="1"/>
  <c r="U61" i="4" s="1"/>
  <c r="V61" i="4" s="1"/>
  <c r="P61" i="4"/>
  <c r="Q62" i="4" s="1"/>
  <c r="R62" i="4" s="1"/>
  <c r="AB61" i="4"/>
  <c r="Z61" i="4" s="1"/>
  <c r="AC61" i="4" s="1"/>
  <c r="AD59" i="4"/>
  <c r="O62" i="4"/>
  <c r="G55" i="4"/>
  <c r="E55" i="4" s="1"/>
  <c r="S62" i="4" l="1"/>
  <c r="T62" i="4" s="1"/>
  <c r="U62" i="4" s="1"/>
  <c r="V62" i="4" s="1"/>
  <c r="P62" i="4"/>
  <c r="Q63" i="4" s="1"/>
  <c r="R63" i="4" s="1"/>
  <c r="AB62" i="4"/>
  <c r="Z62" i="4" s="1"/>
  <c r="AC62" i="4" s="1"/>
  <c r="AE60" i="4"/>
  <c r="AF60" i="4" s="1"/>
  <c r="N63" i="4"/>
  <c r="L63" i="4" s="1"/>
  <c r="H55" i="4"/>
  <c r="S63" i="4" l="1"/>
  <c r="T63" i="4" s="1"/>
  <c r="AD60" i="4"/>
  <c r="P63" i="4"/>
  <c r="Q64" i="4" s="1"/>
  <c r="R64" i="4" s="1"/>
  <c r="O63" i="4"/>
  <c r="AB63" i="4"/>
  <c r="G56" i="4"/>
  <c r="E56" i="4" s="1"/>
  <c r="U63" i="4" l="1"/>
  <c r="V63" i="4" s="1"/>
  <c r="S64" i="4" s="1"/>
  <c r="T64" i="4" s="1"/>
  <c r="AE61" i="4"/>
  <c r="AF61" i="4" s="1"/>
  <c r="Z63" i="4"/>
  <c r="AC63" i="4" s="1"/>
  <c r="N64" i="4"/>
  <c r="L64" i="4" s="1"/>
  <c r="O64" i="4" s="1"/>
  <c r="H56" i="4"/>
  <c r="U64" i="4" l="1"/>
  <c r="V64" i="4" s="1"/>
  <c r="AD61" i="4"/>
  <c r="AE62" i="4" s="1"/>
  <c r="P64" i="4"/>
  <c r="Q65" i="4" s="1"/>
  <c r="R65" i="4" s="1"/>
  <c r="AB64" i="4"/>
  <c r="Z64" i="4" s="1"/>
  <c r="N65" i="4"/>
  <c r="L65" i="4" s="1"/>
  <c r="G57" i="4"/>
  <c r="E57" i="4" s="1"/>
  <c r="AD62" i="4" l="1"/>
  <c r="AE63" i="4" s="1"/>
  <c r="AF63" i="4" s="1"/>
  <c r="AF62" i="4"/>
  <c r="S65" i="4"/>
  <c r="T65" i="4" s="1"/>
  <c r="P65" i="4"/>
  <c r="Q66" i="4" s="1"/>
  <c r="R66" i="4" s="1"/>
  <c r="AC64" i="4"/>
  <c r="O65" i="4"/>
  <c r="H57" i="4"/>
  <c r="AD63" i="4" l="1"/>
  <c r="AE64" i="4" s="1"/>
  <c r="AF64" i="4" s="1"/>
  <c r="U65" i="4"/>
  <c r="V65" i="4" s="1"/>
  <c r="AB65" i="4"/>
  <c r="N66" i="4"/>
  <c r="L66" i="4" s="1"/>
  <c r="G58" i="4"/>
  <c r="E58" i="4" s="1"/>
  <c r="AD64" i="4" l="1"/>
  <c r="AE65" i="4" s="1"/>
  <c r="AF65" i="4" s="1"/>
  <c r="S66" i="4"/>
  <c r="T66" i="4" s="1"/>
  <c r="Z65" i="4"/>
  <c r="AC65" i="4" s="1"/>
  <c r="P66" i="4"/>
  <c r="Q67" i="4" s="1"/>
  <c r="R67" i="4" s="1"/>
  <c r="O66" i="4"/>
  <c r="H58" i="4"/>
  <c r="AD65" i="4" l="1"/>
  <c r="AE66" i="4" s="1"/>
  <c r="AF66" i="4" s="1"/>
  <c r="U66" i="4"/>
  <c r="V66" i="4" s="1"/>
  <c r="N67" i="4"/>
  <c r="P67" i="4" s="1"/>
  <c r="Q68" i="4" s="1"/>
  <c r="R68" i="4" s="1"/>
  <c r="AB66" i="4"/>
  <c r="G59" i="4"/>
  <c r="E59" i="4" s="1"/>
  <c r="AD66" i="4" l="1"/>
  <c r="AE67" i="4" s="1"/>
  <c r="AF67" i="4" s="1"/>
  <c r="S67" i="4"/>
  <c r="T67" i="4" s="1"/>
  <c r="L67" i="4"/>
  <c r="O67" i="4" s="1"/>
  <c r="N68" i="4" s="1"/>
  <c r="L68" i="4" s="1"/>
  <c r="Z66" i="4"/>
  <c r="AC66" i="4" s="1"/>
  <c r="H59" i="4"/>
  <c r="U67" i="4" l="1"/>
  <c r="V67" i="4" s="1"/>
  <c r="P68" i="4"/>
  <c r="Q69" i="4" s="1"/>
  <c r="R69" i="4" s="1"/>
  <c r="AB67" i="4"/>
  <c r="AD67" i="4" s="1"/>
  <c r="AE68" i="4" s="1"/>
  <c r="AF68" i="4" s="1"/>
  <c r="O68" i="4"/>
  <c r="G60" i="4"/>
  <c r="E60" i="4" s="1"/>
  <c r="S68" i="4" l="1"/>
  <c r="T68" i="4" s="1"/>
  <c r="Z67" i="4"/>
  <c r="AC67" i="4" s="1"/>
  <c r="N69" i="4"/>
  <c r="L69" i="4" s="1"/>
  <c r="H60" i="4"/>
  <c r="U68" i="4" l="1"/>
  <c r="V68" i="4" s="1"/>
  <c r="P69" i="4"/>
  <c r="Q70" i="4" s="1"/>
  <c r="R70" i="4" s="1"/>
  <c r="O69" i="4"/>
  <c r="AB68" i="4"/>
  <c r="Z68" i="4" s="1"/>
  <c r="G61" i="4"/>
  <c r="E61" i="4" s="1"/>
  <c r="S69" i="4" l="1"/>
  <c r="T69" i="4" s="1"/>
  <c r="N70" i="4"/>
  <c r="L70" i="4" s="1"/>
  <c r="O70" i="4" s="1"/>
  <c r="AC68" i="4"/>
  <c r="AD68" i="4"/>
  <c r="AE69" i="4" s="1"/>
  <c r="AF69" i="4" s="1"/>
  <c r="H61" i="4"/>
  <c r="U69" i="4" l="1"/>
  <c r="V69" i="4" s="1"/>
  <c r="P70" i="4"/>
  <c r="Q71" i="4" s="1"/>
  <c r="R71" i="4" s="1"/>
  <c r="AB69" i="4"/>
  <c r="AD69" i="4" s="1"/>
  <c r="AE70" i="4" s="1"/>
  <c r="AF70" i="4" s="1"/>
  <c r="N71" i="4"/>
  <c r="L71" i="4" s="1"/>
  <c r="G62" i="4"/>
  <c r="E62" i="4" s="1"/>
  <c r="S70" i="4" l="1"/>
  <c r="T70" i="4" s="1"/>
  <c r="Z69" i="4"/>
  <c r="AC69" i="4" s="1"/>
  <c r="P71" i="4"/>
  <c r="Q72" i="4" s="1"/>
  <c r="R72" i="4" s="1"/>
  <c r="O71" i="4"/>
  <c r="H62" i="4"/>
  <c r="U70" i="4" l="1"/>
  <c r="V70" i="4" s="1"/>
  <c r="AB70" i="4"/>
  <c r="N72" i="4"/>
  <c r="L72" i="4" s="1"/>
  <c r="O72" i="4" s="1"/>
  <c r="G63" i="4"/>
  <c r="E63" i="4" s="1"/>
  <c r="S71" i="4" l="1"/>
  <c r="T71" i="4" s="1"/>
  <c r="P72" i="4"/>
  <c r="Q73" i="4" s="1"/>
  <c r="R73" i="4" s="1"/>
  <c r="AD70" i="4"/>
  <c r="AE71" i="4" s="1"/>
  <c r="AF71" i="4" s="1"/>
  <c r="Z70" i="4"/>
  <c r="AC70" i="4" s="1"/>
  <c r="N73" i="4"/>
  <c r="L73" i="4" s="1"/>
  <c r="H63" i="4"/>
  <c r="U71" i="4" l="1"/>
  <c r="V71" i="4" s="1"/>
  <c r="AB71" i="4"/>
  <c r="AD71" i="4" s="1"/>
  <c r="AE72" i="4" s="1"/>
  <c r="AF72" i="4" s="1"/>
  <c r="P73" i="4"/>
  <c r="Q74" i="4" s="1"/>
  <c r="R74" i="4" s="1"/>
  <c r="O73" i="4"/>
  <c r="G64" i="4"/>
  <c r="E64" i="4" s="1"/>
  <c r="S72" i="4" l="1"/>
  <c r="T72" i="4" s="1"/>
  <c r="U72" i="4" s="1"/>
  <c r="Z71" i="4"/>
  <c r="AC71" i="4" s="1"/>
  <c r="N74" i="4"/>
  <c r="L74" i="4" s="1"/>
  <c r="O74" i="4" s="1"/>
  <c r="H64" i="4"/>
  <c r="V72" i="4" l="1"/>
  <c r="P74" i="4"/>
  <c r="Q75" i="4" s="1"/>
  <c r="R75" i="4" s="1"/>
  <c r="AB72" i="4"/>
  <c r="N75" i="4"/>
  <c r="L75" i="4" s="1"/>
  <c r="G65" i="4"/>
  <c r="E65" i="4" s="1"/>
  <c r="S73" i="4" l="1"/>
  <c r="T73" i="4" s="1"/>
  <c r="AD72" i="4"/>
  <c r="Z72" i="4"/>
  <c r="AC72" i="4" s="1"/>
  <c r="P75" i="4"/>
  <c r="Q76" i="4" s="1"/>
  <c r="R76" i="4" s="1"/>
  <c r="O75" i="4"/>
  <c r="H65" i="4"/>
  <c r="U73" i="4" l="1"/>
  <c r="V73" i="4" s="1"/>
  <c r="AB73" i="4"/>
  <c r="Z73" i="4" s="1"/>
  <c r="AC73" i="4" s="1"/>
  <c r="AE73" i="4"/>
  <c r="AF73" i="4" s="1"/>
  <c r="N76" i="4"/>
  <c r="P76" i="4" s="1"/>
  <c r="Q77" i="4" s="1"/>
  <c r="R77" i="4" s="1"/>
  <c r="G66" i="4"/>
  <c r="E66" i="4" s="1"/>
  <c r="S74" i="4" l="1"/>
  <c r="T74" i="4" s="1"/>
  <c r="L76" i="4"/>
  <c r="O76" i="4" s="1"/>
  <c r="N77" i="4" s="1"/>
  <c r="L77" i="4" s="1"/>
  <c r="AB74" i="4"/>
  <c r="AD73" i="4"/>
  <c r="AE74" i="4" s="1"/>
  <c r="AF74" i="4" s="1"/>
  <c r="H66" i="4"/>
  <c r="U74" i="4" l="1"/>
  <c r="V74" i="4" s="1"/>
  <c r="AD74" i="4"/>
  <c r="AE75" i="4" s="1"/>
  <c r="AF75" i="4" s="1"/>
  <c r="Z74" i="4"/>
  <c r="AC74" i="4" s="1"/>
  <c r="P77" i="4"/>
  <c r="Q78" i="4" s="1"/>
  <c r="R78" i="4" s="1"/>
  <c r="O77" i="4"/>
  <c r="G67" i="4"/>
  <c r="E67" i="4" s="1"/>
  <c r="S75" i="4" l="1"/>
  <c r="T75" i="4" s="1"/>
  <c r="AB75" i="4"/>
  <c r="AD75" i="4" s="1"/>
  <c r="N78" i="4"/>
  <c r="L78" i="4" s="1"/>
  <c r="O78" i="4" s="1"/>
  <c r="H67" i="4"/>
  <c r="U75" i="4" l="1"/>
  <c r="V75" i="4" s="1"/>
  <c r="P78" i="4"/>
  <c r="Q79" i="4" s="1"/>
  <c r="R79" i="4" s="1"/>
  <c r="AE76" i="4"/>
  <c r="AF76" i="4" s="1"/>
  <c r="Z75" i="4"/>
  <c r="AC75" i="4" s="1"/>
  <c r="N79" i="4"/>
  <c r="L79" i="4" s="1"/>
  <c r="O79" i="4" s="1"/>
  <c r="G68" i="4"/>
  <c r="E68" i="4" s="1"/>
  <c r="S76" i="4" l="1"/>
  <c r="T76" i="4" s="1"/>
  <c r="P79" i="4"/>
  <c r="Q80" i="4" s="1"/>
  <c r="R80" i="4" s="1"/>
  <c r="AB76" i="4"/>
  <c r="AD76" i="4" s="1"/>
  <c r="N80" i="4"/>
  <c r="L80" i="4" s="1"/>
  <c r="H68" i="4"/>
  <c r="U76" i="4" l="1"/>
  <c r="V76" i="4" s="1"/>
  <c r="Z76" i="4"/>
  <c r="AC76" i="4" s="1"/>
  <c r="AB77" i="4" s="1"/>
  <c r="Z77" i="4" s="1"/>
  <c r="AC77" i="4" s="1"/>
  <c r="P80" i="4"/>
  <c r="Q81" i="4" s="1"/>
  <c r="R81" i="4" s="1"/>
  <c r="AE77" i="4"/>
  <c r="AF77" i="4" s="1"/>
  <c r="O80" i="4"/>
  <c r="G69" i="4"/>
  <c r="E69" i="4" s="1"/>
  <c r="S77" i="4" l="1"/>
  <c r="T77" i="4" s="1"/>
  <c r="AB78" i="4"/>
  <c r="AD77" i="4"/>
  <c r="N81" i="4"/>
  <c r="H69" i="4"/>
  <c r="U77" i="4" l="1"/>
  <c r="V77" i="4" s="1"/>
  <c r="AE78" i="4"/>
  <c r="AF78" i="4" s="1"/>
  <c r="Z78" i="4"/>
  <c r="AC78" i="4" s="1"/>
  <c r="P81" i="4"/>
  <c r="L81" i="4"/>
  <c r="O81" i="4" s="1"/>
  <c r="G70" i="4"/>
  <c r="E70" i="4" s="1"/>
  <c r="S78" i="4" l="1"/>
  <c r="T78" i="4" s="1"/>
  <c r="AD78" i="4"/>
  <c r="AE79" i="4" s="1"/>
  <c r="AF79" i="4" s="1"/>
  <c r="AB79" i="4"/>
  <c r="Z79" i="4" s="1"/>
  <c r="AC79" i="4" s="1"/>
  <c r="N82" i="4"/>
  <c r="L82" i="4" s="1"/>
  <c r="O82" i="4" s="1"/>
  <c r="Q82" i="4"/>
  <c r="R82" i="4" s="1"/>
  <c r="H70" i="4"/>
  <c r="U78" i="4" l="1"/>
  <c r="V78" i="4" s="1"/>
  <c r="AB80" i="4"/>
  <c r="Z80" i="4" s="1"/>
  <c r="AC80" i="4" s="1"/>
  <c r="AD79" i="4"/>
  <c r="N83" i="4"/>
  <c r="P82" i="4"/>
  <c r="Q83" i="4" s="1"/>
  <c r="R83" i="4" s="1"/>
  <c r="G71" i="4"/>
  <c r="E71" i="4" s="1"/>
  <c r="S79" i="4" l="1"/>
  <c r="T79" i="4" s="1"/>
  <c r="U79" i="4" s="1"/>
  <c r="AB81" i="4"/>
  <c r="Z81" i="4" s="1"/>
  <c r="AE80" i="4"/>
  <c r="AF80" i="4" s="1"/>
  <c r="P83" i="4"/>
  <c r="Q84" i="4" s="1"/>
  <c r="R84" i="4" s="1"/>
  <c r="L83" i="4"/>
  <c r="O83" i="4" s="1"/>
  <c r="H71" i="4"/>
  <c r="V79" i="4" l="1"/>
  <c r="AD80" i="4"/>
  <c r="AE81" i="4" s="1"/>
  <c r="AF81" i="4" s="1"/>
  <c r="AC81" i="4"/>
  <c r="N84" i="4"/>
  <c r="P84" i="4" s="1"/>
  <c r="Q85" i="4" s="1"/>
  <c r="R85" i="4" s="1"/>
  <c r="G72" i="4"/>
  <c r="E72" i="4" s="1"/>
  <c r="S80" i="4" l="1"/>
  <c r="T80" i="4" s="1"/>
  <c r="U80" i="4" s="1"/>
  <c r="AD81" i="4"/>
  <c r="AE82" i="4" s="1"/>
  <c r="AF82" i="4" s="1"/>
  <c r="L84" i="4"/>
  <c r="O84" i="4" s="1"/>
  <c r="N85" i="4" s="1"/>
  <c r="P85" i="4" s="1"/>
  <c r="Q86" i="4" s="1"/>
  <c r="R86" i="4" s="1"/>
  <c r="AB82" i="4"/>
  <c r="Z82" i="4" s="1"/>
  <c r="H72" i="4"/>
  <c r="V80" i="4" l="1"/>
  <c r="AC82" i="4"/>
  <c r="AD82" i="4"/>
  <c r="AE83" i="4" s="1"/>
  <c r="AF83" i="4" s="1"/>
  <c r="L85" i="4"/>
  <c r="O85" i="4" s="1"/>
  <c r="G73" i="4"/>
  <c r="E73" i="4" s="1"/>
  <c r="S81" i="4" l="1"/>
  <c r="T81" i="4" s="1"/>
  <c r="AB83" i="4"/>
  <c r="N86" i="4"/>
  <c r="L86" i="4" s="1"/>
  <c r="H73" i="4"/>
  <c r="U81" i="4" l="1"/>
  <c r="V81" i="4" s="1"/>
  <c r="Z83" i="4"/>
  <c r="AC83" i="4" s="1"/>
  <c r="AD83" i="4"/>
  <c r="O86" i="4"/>
  <c r="P86" i="4"/>
  <c r="G74" i="4"/>
  <c r="E74" i="4" s="1"/>
  <c r="S82" i="4" l="1"/>
  <c r="T82" i="4" s="1"/>
  <c r="AB84" i="4"/>
  <c r="AE84" i="4"/>
  <c r="AF84" i="4" s="1"/>
  <c r="Q87" i="4"/>
  <c r="R87" i="4" s="1"/>
  <c r="N87" i="4"/>
  <c r="H74" i="4"/>
  <c r="U82" i="4" l="1"/>
  <c r="V82" i="4" s="1"/>
  <c r="AD84" i="4"/>
  <c r="AE85" i="4" s="1"/>
  <c r="AF85" i="4" s="1"/>
  <c r="P87" i="4"/>
  <c r="Q88" i="4" s="1"/>
  <c r="R88" i="4" s="1"/>
  <c r="Z84" i="4"/>
  <c r="AC84" i="4" s="1"/>
  <c r="L87" i="4"/>
  <c r="O87" i="4" s="1"/>
  <c r="G75" i="4"/>
  <c r="E75" i="4" s="1"/>
  <c r="S83" i="4" l="1"/>
  <c r="T83" i="4" s="1"/>
  <c r="AB85" i="4"/>
  <c r="AD85" i="4" s="1"/>
  <c r="AE86" i="4" s="1"/>
  <c r="AF86" i="4" s="1"/>
  <c r="N88" i="4"/>
  <c r="P88" i="4" s="1"/>
  <c r="H75" i="4"/>
  <c r="U83" i="4" l="1"/>
  <c r="V83" i="4" s="1"/>
  <c r="Z85" i="4"/>
  <c r="AC85" i="4" s="1"/>
  <c r="Q89" i="4"/>
  <c r="R89" i="4" s="1"/>
  <c r="L88" i="4"/>
  <c r="O88" i="4" s="1"/>
  <c r="G76" i="4"/>
  <c r="E76" i="4" s="1"/>
  <c r="S84" i="4" l="1"/>
  <c r="T84" i="4" s="1"/>
  <c r="AB86" i="4"/>
  <c r="AD86" i="4" s="1"/>
  <c r="N89" i="4"/>
  <c r="P89" i="4" s="1"/>
  <c r="H76" i="4"/>
  <c r="U84" i="4" l="1"/>
  <c r="V84" i="4" s="1"/>
  <c r="Z86" i="4"/>
  <c r="AC86" i="4" s="1"/>
  <c r="AB87" i="4" s="1"/>
  <c r="Z87" i="4" s="1"/>
  <c r="AC87" i="4" s="1"/>
  <c r="AE87" i="4"/>
  <c r="AF87" i="4" s="1"/>
  <c r="Q90" i="4"/>
  <c r="R90" i="4" s="1"/>
  <c r="L89" i="4"/>
  <c r="O89" i="4" s="1"/>
  <c r="G77" i="4"/>
  <c r="E77" i="4" s="1"/>
  <c r="S85" i="4" l="1"/>
  <c r="T85" i="4" s="1"/>
  <c r="AB88" i="4"/>
  <c r="AD87" i="4"/>
  <c r="N90" i="4"/>
  <c r="P90" i="4" s="1"/>
  <c r="H77" i="4"/>
  <c r="U85" i="4" l="1"/>
  <c r="V85" i="4" s="1"/>
  <c r="L90" i="4"/>
  <c r="O90" i="4" s="1"/>
  <c r="N91" i="4" s="1"/>
  <c r="L91" i="4" s="1"/>
  <c r="O91" i="4" s="1"/>
  <c r="AE88" i="4"/>
  <c r="AF88" i="4" s="1"/>
  <c r="Z88" i="4"/>
  <c r="AC88" i="4" s="1"/>
  <c r="Q91" i="4"/>
  <c r="R91" i="4" s="1"/>
  <c r="G78" i="4"/>
  <c r="E78" i="4" s="1"/>
  <c r="S86" i="4" l="1"/>
  <c r="T86" i="4" s="1"/>
  <c r="AB89" i="4"/>
  <c r="Z89" i="4" s="1"/>
  <c r="AC89" i="4" s="1"/>
  <c r="AD88" i="4"/>
  <c r="AE89" i="4" s="1"/>
  <c r="AF89" i="4" s="1"/>
  <c r="N92" i="4"/>
  <c r="P91" i="4"/>
  <c r="Q92" i="4" s="1"/>
  <c r="R92" i="4" s="1"/>
  <c r="H78" i="4"/>
  <c r="U86" i="4" l="1"/>
  <c r="V86" i="4" s="1"/>
  <c r="AD89" i="4"/>
  <c r="AE90" i="4" s="1"/>
  <c r="AF90" i="4" s="1"/>
  <c r="AB90" i="4"/>
  <c r="Z90" i="4" s="1"/>
  <c r="AC90" i="4" s="1"/>
  <c r="P92" i="4"/>
  <c r="L92" i="4"/>
  <c r="O92" i="4" s="1"/>
  <c r="G79" i="4"/>
  <c r="E79" i="4" s="1"/>
  <c r="S87" i="4" l="1"/>
  <c r="T87" i="4" s="1"/>
  <c r="AD90" i="4"/>
  <c r="AE91" i="4" s="1"/>
  <c r="AF91" i="4" s="1"/>
  <c r="AB91" i="4"/>
  <c r="Z91" i="4" s="1"/>
  <c r="AC91" i="4" s="1"/>
  <c r="N93" i="4"/>
  <c r="L93" i="4" s="1"/>
  <c r="O93" i="4" s="1"/>
  <c r="Q93" i="4"/>
  <c r="R93" i="4" s="1"/>
  <c r="H79" i="4"/>
  <c r="U87" i="4" l="1"/>
  <c r="V87" i="4" s="1"/>
  <c r="AB92" i="4"/>
  <c r="Z92" i="4" s="1"/>
  <c r="AD91" i="4"/>
  <c r="N94" i="4"/>
  <c r="L94" i="4" s="1"/>
  <c r="O94" i="4" s="1"/>
  <c r="P93" i="4"/>
  <c r="G80" i="4"/>
  <c r="E80" i="4" s="1"/>
  <c r="S88" i="4" l="1"/>
  <c r="T88" i="4" s="1"/>
  <c r="AE92" i="4"/>
  <c r="AC92" i="4"/>
  <c r="N95" i="4"/>
  <c r="L95" i="4" s="1"/>
  <c r="O95" i="4" s="1"/>
  <c r="Q94" i="4"/>
  <c r="R94" i="4" s="1"/>
  <c r="H80" i="4"/>
  <c r="AD92" i="4" l="1"/>
  <c r="AE93" i="4" s="1"/>
  <c r="AF93" i="4" s="1"/>
  <c r="AF92" i="4"/>
  <c r="U88" i="4"/>
  <c r="V88" i="4" s="1"/>
  <c r="AB93" i="4"/>
  <c r="N96" i="4"/>
  <c r="P94" i="4"/>
  <c r="G81" i="4"/>
  <c r="E81" i="4" s="1"/>
  <c r="AD93" i="4" l="1"/>
  <c r="AE94" i="4" s="1"/>
  <c r="AF94" i="4" s="1"/>
  <c r="S89" i="4"/>
  <c r="T89" i="4" s="1"/>
  <c r="Z93" i="4"/>
  <c r="AC93" i="4" s="1"/>
  <c r="Q95" i="4"/>
  <c r="R95" i="4" s="1"/>
  <c r="L96" i="4"/>
  <c r="O96" i="4" s="1"/>
  <c r="H81" i="4"/>
  <c r="U89" i="4" l="1"/>
  <c r="V89" i="4" s="1"/>
  <c r="P95" i="4"/>
  <c r="Q96" i="4" s="1"/>
  <c r="R96" i="4" s="1"/>
  <c r="AB94" i="4"/>
  <c r="AD94" i="4" s="1"/>
  <c r="AE95" i="4" s="1"/>
  <c r="AF95" i="4" s="1"/>
  <c r="N97" i="4"/>
  <c r="G82" i="4"/>
  <c r="E82" i="4" s="1"/>
  <c r="S90" i="4" l="1"/>
  <c r="T90" i="4" s="1"/>
  <c r="P96" i="4"/>
  <c r="Q97" i="4" s="1"/>
  <c r="R97" i="4" s="1"/>
  <c r="Z94" i="4"/>
  <c r="AC94" i="4" s="1"/>
  <c r="L97" i="4"/>
  <c r="O97" i="4" s="1"/>
  <c r="H82" i="4"/>
  <c r="U90" i="4" l="1"/>
  <c r="V90" i="4" s="1"/>
  <c r="P97" i="4"/>
  <c r="Q98" i="4" s="1"/>
  <c r="R98" i="4" s="1"/>
  <c r="AB95" i="4"/>
  <c r="AD95" i="4" s="1"/>
  <c r="AE96" i="4" s="1"/>
  <c r="AF96" i="4" s="1"/>
  <c r="N98" i="4"/>
  <c r="L98" i="4" s="1"/>
  <c r="O98" i="4" s="1"/>
  <c r="G83" i="4"/>
  <c r="E83" i="4" s="1"/>
  <c r="S91" i="4" l="1"/>
  <c r="T91" i="4" s="1"/>
  <c r="Z95" i="4"/>
  <c r="AC95" i="4" s="1"/>
  <c r="N99" i="4"/>
  <c r="L99" i="4" s="1"/>
  <c r="O99" i="4" s="1"/>
  <c r="P98" i="4"/>
  <c r="Q99" i="4" s="1"/>
  <c r="R99" i="4" s="1"/>
  <c r="H83" i="4"/>
  <c r="U91" i="4" l="1"/>
  <c r="V91" i="4" s="1"/>
  <c r="AB96" i="4"/>
  <c r="AD96" i="4" s="1"/>
  <c r="AE97" i="4" s="1"/>
  <c r="AF97" i="4" s="1"/>
  <c r="N100" i="4"/>
  <c r="L100" i="4" s="1"/>
  <c r="O100" i="4" s="1"/>
  <c r="P99" i="4"/>
  <c r="Q100" i="4" s="1"/>
  <c r="R100" i="4" s="1"/>
  <c r="G84" i="4"/>
  <c r="E84" i="4" s="1"/>
  <c r="S92" i="4" l="1"/>
  <c r="T92" i="4" s="1"/>
  <c r="U92" i="4" s="1"/>
  <c r="Z96" i="4"/>
  <c r="AC96" i="4" s="1"/>
  <c r="N101" i="4"/>
  <c r="P100" i="4"/>
  <c r="Q101" i="4" s="1"/>
  <c r="R101" i="4" s="1"/>
  <c r="H84" i="4"/>
  <c r="V92" i="4" l="1"/>
  <c r="AB97" i="4"/>
  <c r="AD97" i="4" s="1"/>
  <c r="AE98" i="4" s="1"/>
  <c r="AF98" i="4" s="1"/>
  <c r="P101" i="4"/>
  <c r="Q102" i="4" s="1"/>
  <c r="R102" i="4" s="1"/>
  <c r="L101" i="4"/>
  <c r="O101" i="4" s="1"/>
  <c r="G85" i="4"/>
  <c r="E85" i="4" s="1"/>
  <c r="S93" i="4" l="1"/>
  <c r="T93" i="4" s="1"/>
  <c r="Z97" i="4"/>
  <c r="AC97" i="4" s="1"/>
  <c r="N102" i="4"/>
  <c r="P102" i="4" s="1"/>
  <c r="Q103" i="4" s="1"/>
  <c r="R103" i="4" s="1"/>
  <c r="H85" i="4"/>
  <c r="U93" i="4" l="1"/>
  <c r="V93" i="4" s="1"/>
  <c r="L102" i="4"/>
  <c r="O102" i="4" s="1"/>
  <c r="N103" i="4" s="1"/>
  <c r="L103" i="4" s="1"/>
  <c r="O103" i="4" s="1"/>
  <c r="AB98" i="4"/>
  <c r="AD98" i="4" s="1"/>
  <c r="AE99" i="4" s="1"/>
  <c r="AF99" i="4" s="1"/>
  <c r="G86" i="4"/>
  <c r="E86" i="4" s="1"/>
  <c r="S94" i="4" l="1"/>
  <c r="T94" i="4" s="1"/>
  <c r="U94" i="4" s="1"/>
  <c r="Z98" i="4"/>
  <c r="AC98" i="4" s="1"/>
  <c r="N104" i="4"/>
  <c r="L104" i="4" s="1"/>
  <c r="O104" i="4" s="1"/>
  <c r="P103" i="4"/>
  <c r="Q104" i="4" s="1"/>
  <c r="R104" i="4" s="1"/>
  <c r="H86" i="4"/>
  <c r="V94" i="4" l="1"/>
  <c r="AB99" i="4"/>
  <c r="AD99" i="4" s="1"/>
  <c r="AE100" i="4" s="1"/>
  <c r="AF100" i="4" s="1"/>
  <c r="P104" i="4"/>
  <c r="Q105" i="4" s="1"/>
  <c r="R105" i="4" s="1"/>
  <c r="N105" i="4"/>
  <c r="L105" i="4" s="1"/>
  <c r="G87" i="4"/>
  <c r="E87" i="4" s="1"/>
  <c r="S95" i="4" l="1"/>
  <c r="T95" i="4" s="1"/>
  <c r="U95" i="4" s="1"/>
  <c r="Z99" i="4"/>
  <c r="AC99" i="4" s="1"/>
  <c r="P105" i="4"/>
  <c r="Q106" i="4" s="1"/>
  <c r="R106" i="4" s="1"/>
  <c r="O105" i="4"/>
  <c r="H87" i="4"/>
  <c r="V95" i="4" l="1"/>
  <c r="AB100" i="4"/>
  <c r="AD100" i="4" s="1"/>
  <c r="N106" i="4"/>
  <c r="L106" i="4" s="1"/>
  <c r="G88" i="4"/>
  <c r="E88" i="4" s="1"/>
  <c r="S96" i="4" l="1"/>
  <c r="T96" i="4" s="1"/>
  <c r="U96" i="4" s="1"/>
  <c r="AE101" i="4"/>
  <c r="AF101" i="4" s="1"/>
  <c r="Z100" i="4"/>
  <c r="AC100" i="4" s="1"/>
  <c r="P106" i="4"/>
  <c r="Q107" i="4" s="1"/>
  <c r="R107" i="4" s="1"/>
  <c r="O106" i="4"/>
  <c r="H88" i="4"/>
  <c r="V96" i="4" l="1"/>
  <c r="AB101" i="4"/>
  <c r="Z101" i="4" s="1"/>
  <c r="N107" i="4"/>
  <c r="L107" i="4" s="1"/>
  <c r="G89" i="4"/>
  <c r="E89" i="4" s="1"/>
  <c r="S97" i="4" l="1"/>
  <c r="T97" i="4" s="1"/>
  <c r="U97" i="4" s="1"/>
  <c r="P107" i="4"/>
  <c r="Q108" i="4" s="1"/>
  <c r="R108" i="4" s="1"/>
  <c r="AC101" i="4"/>
  <c r="AD101" i="4"/>
  <c r="AE102" i="4" s="1"/>
  <c r="AF102" i="4" s="1"/>
  <c r="O107" i="4"/>
  <c r="H89" i="4"/>
  <c r="V97" i="4" l="1"/>
  <c r="AB102" i="4"/>
  <c r="N108" i="4"/>
  <c r="P108" i="4" s="1"/>
  <c r="Q109" i="4" s="1"/>
  <c r="R109" i="4" s="1"/>
  <c r="G90" i="4"/>
  <c r="E90" i="4" s="1"/>
  <c r="S98" i="4" l="1"/>
  <c r="T98" i="4" s="1"/>
  <c r="Z102" i="4"/>
  <c r="AC102" i="4" s="1"/>
  <c r="AD102" i="4"/>
  <c r="AE103" i="4" s="1"/>
  <c r="AF103" i="4" s="1"/>
  <c r="L108" i="4"/>
  <c r="O108" i="4" s="1"/>
  <c r="H90" i="4"/>
  <c r="U98" i="4" l="1"/>
  <c r="V98" i="4" s="1"/>
  <c r="AB103" i="4"/>
  <c r="Z103" i="4" s="1"/>
  <c r="AC103" i="4" s="1"/>
  <c r="N109" i="4"/>
  <c r="P109" i="4" s="1"/>
  <c r="Q110" i="4" s="1"/>
  <c r="R110" i="4" s="1"/>
  <c r="G91" i="4"/>
  <c r="E91" i="4" s="1"/>
  <c r="S99" i="4" l="1"/>
  <c r="T99" i="4" s="1"/>
  <c r="U99" i="4" s="1"/>
  <c r="AD103" i="4"/>
  <c r="AE104" i="4" s="1"/>
  <c r="AF104" i="4" s="1"/>
  <c r="AB104" i="4"/>
  <c r="L109" i="4"/>
  <c r="O109" i="4" s="1"/>
  <c r="H91" i="4"/>
  <c r="V99" i="4" l="1"/>
  <c r="AD104" i="4"/>
  <c r="AE105" i="4" s="1"/>
  <c r="AF105" i="4" s="1"/>
  <c r="Z104" i="4"/>
  <c r="AC104" i="4" s="1"/>
  <c r="N110" i="4"/>
  <c r="P110" i="4" s="1"/>
  <c r="G92" i="4"/>
  <c r="E92" i="4" s="1"/>
  <c r="S100" i="4" l="1"/>
  <c r="T100" i="4" s="1"/>
  <c r="U100" i="4" s="1"/>
  <c r="L110" i="4"/>
  <c r="O110" i="4" s="1"/>
  <c r="N111" i="4" s="1"/>
  <c r="L111" i="4" s="1"/>
  <c r="O111" i="4" s="1"/>
  <c r="AB105" i="4"/>
  <c r="AD105" i="4" s="1"/>
  <c r="AE106" i="4" s="1"/>
  <c r="AF106" i="4" s="1"/>
  <c r="Q111" i="4"/>
  <c r="R111" i="4" s="1"/>
  <c r="H92" i="4"/>
  <c r="V100" i="4" l="1"/>
  <c r="Z105" i="4"/>
  <c r="AC105" i="4" s="1"/>
  <c r="AB106" i="4" s="1"/>
  <c r="AD106" i="4" s="1"/>
  <c r="AE107" i="4" s="1"/>
  <c r="AF107" i="4" s="1"/>
  <c r="N112" i="4"/>
  <c r="L112" i="4" s="1"/>
  <c r="O112" i="4" s="1"/>
  <c r="P111" i="4"/>
  <c r="G93" i="4"/>
  <c r="E93" i="4" s="1"/>
  <c r="S101" i="4" l="1"/>
  <c r="T101" i="4" s="1"/>
  <c r="Z106" i="4"/>
  <c r="AC106" i="4" s="1"/>
  <c r="N113" i="4"/>
  <c r="Q112" i="4"/>
  <c r="R112" i="4" s="1"/>
  <c r="H93" i="4"/>
  <c r="U101" i="4" l="1"/>
  <c r="V101" i="4" s="1"/>
  <c r="P112" i="4"/>
  <c r="Q113" i="4" s="1"/>
  <c r="R113" i="4" s="1"/>
  <c r="AB107" i="4"/>
  <c r="AD107" i="4" s="1"/>
  <c r="AE108" i="4" s="1"/>
  <c r="AF108" i="4" s="1"/>
  <c r="L113" i="4"/>
  <c r="O113" i="4" s="1"/>
  <c r="G94" i="4"/>
  <c r="E94" i="4" s="1"/>
  <c r="S102" i="4" l="1"/>
  <c r="T102" i="4" s="1"/>
  <c r="P113" i="4"/>
  <c r="Q114" i="4" s="1"/>
  <c r="R114" i="4" s="1"/>
  <c r="Z107" i="4"/>
  <c r="AC107" i="4" s="1"/>
  <c r="AB108" i="4" s="1"/>
  <c r="AD108" i="4" s="1"/>
  <c r="AE109" i="4" s="1"/>
  <c r="AF109" i="4" s="1"/>
  <c r="N114" i="4"/>
  <c r="H94" i="4"/>
  <c r="P114" i="4" l="1"/>
  <c r="Q115" i="4" s="1"/>
  <c r="R115" i="4" s="1"/>
  <c r="U102" i="4"/>
  <c r="V102" i="4" s="1"/>
  <c r="Z108" i="4"/>
  <c r="AC108" i="4" s="1"/>
  <c r="AB109" i="4" s="1"/>
  <c r="AD109" i="4" s="1"/>
  <c r="AE110" i="4" s="1"/>
  <c r="AF110" i="4" s="1"/>
  <c r="L114" i="4"/>
  <c r="O114" i="4" s="1"/>
  <c r="G95" i="4"/>
  <c r="E95" i="4" s="1"/>
  <c r="S103" i="4" l="1"/>
  <c r="T103" i="4" s="1"/>
  <c r="U103" i="4" s="1"/>
  <c r="Z109" i="4"/>
  <c r="AC109" i="4" s="1"/>
  <c r="AB110" i="4" s="1"/>
  <c r="AD110" i="4" s="1"/>
  <c r="N115" i="4"/>
  <c r="P115" i="4" s="1"/>
  <c r="Q116" i="4" s="1"/>
  <c r="R116" i="4" s="1"/>
  <c r="H95" i="4"/>
  <c r="V103" i="4" l="1"/>
  <c r="Z110" i="4"/>
  <c r="AC110" i="4" s="1"/>
  <c r="L115" i="4"/>
  <c r="O115" i="4" s="1"/>
  <c r="AE111" i="4"/>
  <c r="AF111" i="4" s="1"/>
  <c r="G96" i="4"/>
  <c r="E96" i="4" s="1"/>
  <c r="S104" i="4" l="1"/>
  <c r="T104" i="4" s="1"/>
  <c r="AB111" i="4"/>
  <c r="Z111" i="4" s="1"/>
  <c r="N116" i="4"/>
  <c r="P116" i="4" s="1"/>
  <c r="Q117" i="4" s="1"/>
  <c r="R117" i="4" s="1"/>
  <c r="H96" i="4"/>
  <c r="U104" i="4" l="1"/>
  <c r="V104" i="4" s="1"/>
  <c r="AD111" i="4"/>
  <c r="AE112" i="4" s="1"/>
  <c r="AF112" i="4" s="1"/>
  <c r="AC111" i="4"/>
  <c r="L116" i="4"/>
  <c r="O116" i="4" s="1"/>
  <c r="G97" i="4"/>
  <c r="E97" i="4" s="1"/>
  <c r="S105" i="4" l="1"/>
  <c r="T105" i="4" s="1"/>
  <c r="U105" i="4" s="1"/>
  <c r="AB112" i="4"/>
  <c r="Z112" i="4" s="1"/>
  <c r="N117" i="4"/>
  <c r="L117" i="4" s="1"/>
  <c r="H97" i="4"/>
  <c r="V105" i="4" l="1"/>
  <c r="AC112" i="4"/>
  <c r="AD112" i="4"/>
  <c r="AE113" i="4" s="1"/>
  <c r="AF113" i="4" s="1"/>
  <c r="O117" i="4"/>
  <c r="P117" i="4"/>
  <c r="Q118" i="4" s="1"/>
  <c r="R118" i="4" s="1"/>
  <c r="G98" i="4"/>
  <c r="S106" i="4" l="1"/>
  <c r="T106" i="4" s="1"/>
  <c r="U106" i="4" s="1"/>
  <c r="AB113" i="4"/>
  <c r="AD113" i="4" s="1"/>
  <c r="AE114" i="4" s="1"/>
  <c r="AF114" i="4" s="1"/>
  <c r="N118" i="4"/>
  <c r="P118" i="4" s="1"/>
  <c r="E98" i="4"/>
  <c r="H98" i="4" s="1"/>
  <c r="V106" i="4" l="1"/>
  <c r="Z113" i="4"/>
  <c r="AC113" i="4" s="1"/>
  <c r="Q119" i="4"/>
  <c r="R119" i="4" s="1"/>
  <c r="L118" i="4"/>
  <c r="O118" i="4" s="1"/>
  <c r="G99" i="4"/>
  <c r="E99" i="4" s="1"/>
  <c r="H99" i="4" s="1"/>
  <c r="S107" i="4" l="1"/>
  <c r="T107" i="4" s="1"/>
  <c r="AB114" i="4"/>
  <c r="AD114" i="4" s="1"/>
  <c r="AE115" i="4" s="1"/>
  <c r="AF115" i="4" s="1"/>
  <c r="N119" i="4"/>
  <c r="P119" i="4" s="1"/>
  <c r="G100" i="4"/>
  <c r="E100" i="4" s="1"/>
  <c r="U107" i="4" l="1"/>
  <c r="V107" i="4" s="1"/>
  <c r="Z114" i="4"/>
  <c r="AC114" i="4" s="1"/>
  <c r="Q120" i="4"/>
  <c r="R120" i="4" s="1"/>
  <c r="L119" i="4"/>
  <c r="O119" i="4" s="1"/>
  <c r="H100" i="4"/>
  <c r="S108" i="4" l="1"/>
  <c r="T108" i="4" s="1"/>
  <c r="AB115" i="4"/>
  <c r="AD115" i="4" s="1"/>
  <c r="AE116" i="4" s="1"/>
  <c r="AF116" i="4" s="1"/>
  <c r="N120" i="4"/>
  <c r="P120" i="4" s="1"/>
  <c r="G101" i="4"/>
  <c r="E101" i="4" s="1"/>
  <c r="U108" i="4" l="1"/>
  <c r="V108" i="4" s="1"/>
  <c r="L120" i="4"/>
  <c r="O120" i="4" s="1"/>
  <c r="N121" i="4" s="1"/>
  <c r="L121" i="4" s="1"/>
  <c r="O121" i="4" s="1"/>
  <c r="Z115" i="4"/>
  <c r="AC115" i="4" s="1"/>
  <c r="Q121" i="4"/>
  <c r="R121" i="4" s="1"/>
  <c r="H101" i="4"/>
  <c r="S109" i="4" l="1"/>
  <c r="T109" i="4" s="1"/>
  <c r="AB116" i="4"/>
  <c r="AD116" i="4" s="1"/>
  <c r="AE117" i="4" s="1"/>
  <c r="AF117" i="4" s="1"/>
  <c r="N122" i="4"/>
  <c r="L122" i="4" s="1"/>
  <c r="O122" i="4" s="1"/>
  <c r="P121" i="4"/>
  <c r="G102" i="4"/>
  <c r="E102" i="4" s="1"/>
  <c r="U109" i="4" l="1"/>
  <c r="V109" i="4" s="1"/>
  <c r="Z116" i="4"/>
  <c r="AC116" i="4" s="1"/>
  <c r="N123" i="4"/>
  <c r="L123" i="4" s="1"/>
  <c r="O123" i="4" s="1"/>
  <c r="Q122" i="4"/>
  <c r="R122" i="4" s="1"/>
  <c r="H102" i="4"/>
  <c r="S110" i="4" l="1"/>
  <c r="T110" i="4" s="1"/>
  <c r="U110" i="4" s="1"/>
  <c r="AB117" i="4"/>
  <c r="AD117" i="4" s="1"/>
  <c r="AE118" i="4" s="1"/>
  <c r="AF118" i="4" s="1"/>
  <c r="N124" i="4"/>
  <c r="L124" i="4" s="1"/>
  <c r="O124" i="4" s="1"/>
  <c r="P122" i="4"/>
  <c r="G103" i="4"/>
  <c r="E103" i="4" s="1"/>
  <c r="V110" i="4" l="1"/>
  <c r="Z117" i="4"/>
  <c r="AC117" i="4" s="1"/>
  <c r="N125" i="4"/>
  <c r="L125" i="4" s="1"/>
  <c r="O125" i="4" s="1"/>
  <c r="Q123" i="4"/>
  <c r="R123" i="4" s="1"/>
  <c r="H103" i="4"/>
  <c r="S111" i="4" l="1"/>
  <c r="T111" i="4" s="1"/>
  <c r="U111" i="4" s="1"/>
  <c r="AB118" i="4"/>
  <c r="AD118" i="4" s="1"/>
  <c r="AE119" i="4" s="1"/>
  <c r="AF119" i="4" s="1"/>
  <c r="N126" i="4"/>
  <c r="L126" i="4" s="1"/>
  <c r="O126" i="4" s="1"/>
  <c r="P123" i="4"/>
  <c r="G104" i="4"/>
  <c r="E104" i="4" s="1"/>
  <c r="V111" i="4" l="1"/>
  <c r="Z118" i="4"/>
  <c r="AC118" i="4" s="1"/>
  <c r="Q124" i="4"/>
  <c r="R124" i="4" s="1"/>
  <c r="N127" i="4"/>
  <c r="H104" i="4"/>
  <c r="S112" i="4" l="1"/>
  <c r="T112" i="4" s="1"/>
  <c r="P124" i="4"/>
  <c r="Q125" i="4" s="1"/>
  <c r="R125" i="4" s="1"/>
  <c r="AB119" i="4"/>
  <c r="AD119" i="4" s="1"/>
  <c r="AE120" i="4" s="1"/>
  <c r="AF120" i="4" s="1"/>
  <c r="L127" i="4"/>
  <c r="O127" i="4" s="1"/>
  <c r="G105" i="4"/>
  <c r="E105" i="4" s="1"/>
  <c r="U112" i="4" l="1"/>
  <c r="V112" i="4" s="1"/>
  <c r="P125" i="4"/>
  <c r="Q126" i="4" s="1"/>
  <c r="R126" i="4" s="1"/>
  <c r="Z119" i="4"/>
  <c r="AC119" i="4" s="1"/>
  <c r="AB120" i="4" s="1"/>
  <c r="AD120" i="4" s="1"/>
  <c r="N128" i="4"/>
  <c r="L128" i="4" s="1"/>
  <c r="O128" i="4" s="1"/>
  <c r="H105" i="4"/>
  <c r="S113" i="4" l="1"/>
  <c r="T113" i="4" s="1"/>
  <c r="U113" i="4" s="1"/>
  <c r="P126" i="4"/>
  <c r="Q127" i="4" s="1"/>
  <c r="R127" i="4" s="1"/>
  <c r="Z120" i="4"/>
  <c r="AC120" i="4" s="1"/>
  <c r="AE121" i="4"/>
  <c r="AF121" i="4" s="1"/>
  <c r="N129" i="4"/>
  <c r="G106" i="4"/>
  <c r="E106" i="4" s="1"/>
  <c r="V113" i="4" l="1"/>
  <c r="P127" i="4"/>
  <c r="AB121" i="4"/>
  <c r="Z121" i="4" s="1"/>
  <c r="AC121" i="4" s="1"/>
  <c r="L129" i="4"/>
  <c r="O129" i="4" s="1"/>
  <c r="H106" i="4"/>
  <c r="S114" i="4" l="1"/>
  <c r="T114" i="4" s="1"/>
  <c r="AD121" i="4"/>
  <c r="AE122" i="4" s="1"/>
  <c r="AF122" i="4" s="1"/>
  <c r="Q128" i="4"/>
  <c r="R128" i="4" s="1"/>
  <c r="AB122" i="4"/>
  <c r="Z122" i="4" s="1"/>
  <c r="AC122" i="4" s="1"/>
  <c r="N130" i="4"/>
  <c r="L130" i="4" s="1"/>
  <c r="G107" i="4"/>
  <c r="E107" i="4" s="1"/>
  <c r="U114" i="4" l="1"/>
  <c r="V114" i="4" s="1"/>
  <c r="P128" i="4"/>
  <c r="AD122" i="4"/>
  <c r="AE123" i="4" s="1"/>
  <c r="AF123" i="4" s="1"/>
  <c r="AB123" i="4"/>
  <c r="Z123" i="4" s="1"/>
  <c r="AC123" i="4" s="1"/>
  <c r="O130" i="4"/>
  <c r="H107" i="4"/>
  <c r="S115" i="4" l="1"/>
  <c r="T115" i="4" s="1"/>
  <c r="U115" i="4" s="1"/>
  <c r="AD123" i="4"/>
  <c r="AE124" i="4" s="1"/>
  <c r="AF124" i="4" s="1"/>
  <c r="Q129" i="4"/>
  <c r="R129" i="4" s="1"/>
  <c r="AB124" i="4"/>
  <c r="Z124" i="4" s="1"/>
  <c r="AC124" i="4" s="1"/>
  <c r="N131" i="4"/>
  <c r="G108" i="4"/>
  <c r="E108" i="4" s="1"/>
  <c r="V115" i="4" l="1"/>
  <c r="AD124" i="4"/>
  <c r="AE125" i="4" s="1"/>
  <c r="AF125" i="4" s="1"/>
  <c r="P129" i="4"/>
  <c r="L131" i="4"/>
  <c r="O131" i="4" s="1"/>
  <c r="H108" i="4"/>
  <c r="AB125" i="4"/>
  <c r="AD125" i="4" l="1"/>
  <c r="S116" i="4"/>
  <c r="T116" i="4" s="1"/>
  <c r="U116" i="4" s="1"/>
  <c r="Q130" i="4"/>
  <c r="R130" i="4" s="1"/>
  <c r="Z125" i="4"/>
  <c r="N132" i="4"/>
  <c r="L132" i="4" s="1"/>
  <c r="O132" i="4" s="1"/>
  <c r="AE126" i="4"/>
  <c r="AF126" i="4" s="1"/>
  <c r="G109" i="4"/>
  <c r="E109" i="4" s="1"/>
  <c r="V116" i="4" l="1"/>
  <c r="P130" i="4"/>
  <c r="N133" i="4"/>
  <c r="L133" i="4" s="1"/>
  <c r="H109" i="4"/>
  <c r="S117" i="4" l="1"/>
  <c r="T117" i="4" s="1"/>
  <c r="Q131" i="4"/>
  <c r="R131" i="4" s="1"/>
  <c r="O133" i="4"/>
  <c r="AC125" i="4"/>
  <c r="G110" i="4"/>
  <c r="E110" i="4" s="1"/>
  <c r="U117" i="4" l="1"/>
  <c r="V117" i="4" s="1"/>
  <c r="P131" i="4"/>
  <c r="AB126" i="4"/>
  <c r="AD126" i="4" s="1"/>
  <c r="AE127" i="4" s="1"/>
  <c r="AF127" i="4" s="1"/>
  <c r="N134" i="4"/>
  <c r="L134" i="4" s="1"/>
  <c r="H110" i="4"/>
  <c r="S118" i="4" l="1"/>
  <c r="T118" i="4" s="1"/>
  <c r="U118" i="4" s="1"/>
  <c r="Q132" i="4"/>
  <c r="R132" i="4" s="1"/>
  <c r="Z126" i="4"/>
  <c r="AC126" i="4" s="1"/>
  <c r="O134" i="4"/>
  <c r="G111" i="4"/>
  <c r="E111" i="4" s="1"/>
  <c r="V118" i="4" l="1"/>
  <c r="P132" i="4"/>
  <c r="Q133" i="4" s="1"/>
  <c r="R133" i="4" s="1"/>
  <c r="AB127" i="4"/>
  <c r="AD127" i="4" s="1"/>
  <c r="N135" i="4"/>
  <c r="L135" i="4" s="1"/>
  <c r="H111" i="4"/>
  <c r="S119" i="4" l="1"/>
  <c r="T119" i="4" s="1"/>
  <c r="P133" i="4"/>
  <c r="Z127" i="4"/>
  <c r="AC127" i="4" s="1"/>
  <c r="AE128" i="4"/>
  <c r="AF128" i="4" s="1"/>
  <c r="O135" i="4"/>
  <c r="G112" i="4"/>
  <c r="E112" i="4" s="1"/>
  <c r="U119" i="4" l="1"/>
  <c r="V119" i="4" s="1"/>
  <c r="Q134" i="4"/>
  <c r="R134" i="4" s="1"/>
  <c r="AB128" i="4"/>
  <c r="Z128" i="4" s="1"/>
  <c r="N136" i="4"/>
  <c r="H112" i="4"/>
  <c r="S120" i="4" l="1"/>
  <c r="T120" i="4" s="1"/>
  <c r="AD128" i="4"/>
  <c r="AE129" i="4" s="1"/>
  <c r="AF129" i="4" s="1"/>
  <c r="P134" i="4"/>
  <c r="AC128" i="4"/>
  <c r="L136" i="4"/>
  <c r="O136" i="4" s="1"/>
  <c r="G113" i="4"/>
  <c r="E113" i="4" s="1"/>
  <c r="U120" i="4" l="1"/>
  <c r="V120" i="4" s="1"/>
  <c r="S121" i="4" s="1"/>
  <c r="T121" i="4" s="1"/>
  <c r="Q135" i="4"/>
  <c r="R135" i="4" s="1"/>
  <c r="AB129" i="4"/>
  <c r="N137" i="4"/>
  <c r="L137" i="4" s="1"/>
  <c r="H113" i="4"/>
  <c r="U121" i="4" l="1"/>
  <c r="V121" i="4" s="1"/>
  <c r="P135" i="4"/>
  <c r="AD129" i="4"/>
  <c r="AE130" i="4" s="1"/>
  <c r="AF130" i="4" s="1"/>
  <c r="Z129" i="4"/>
  <c r="AC129" i="4" s="1"/>
  <c r="O137" i="4"/>
  <c r="G114" i="4"/>
  <c r="E114" i="4" s="1"/>
  <c r="S122" i="4" l="1"/>
  <c r="T122" i="4" s="1"/>
  <c r="U122" i="4" s="1"/>
  <c r="Q136" i="4"/>
  <c r="R136" i="4" s="1"/>
  <c r="AB130" i="4"/>
  <c r="Z130" i="4" s="1"/>
  <c r="AC130" i="4" s="1"/>
  <c r="N138" i="4"/>
  <c r="H114" i="4"/>
  <c r="V122" i="4" l="1"/>
  <c r="AD130" i="4"/>
  <c r="AE131" i="4" s="1"/>
  <c r="AF131" i="4" s="1"/>
  <c r="P136" i="4"/>
  <c r="L138" i="4"/>
  <c r="O138" i="4" s="1"/>
  <c r="AB131" i="4"/>
  <c r="G115" i="4"/>
  <c r="E115" i="4" s="1"/>
  <c r="S123" i="4" l="1"/>
  <c r="T123" i="4" s="1"/>
  <c r="AD131" i="4"/>
  <c r="AE132" i="4" s="1"/>
  <c r="AF132" i="4" s="1"/>
  <c r="Q137" i="4"/>
  <c r="R137" i="4" s="1"/>
  <c r="Z131" i="4"/>
  <c r="AC131" i="4" s="1"/>
  <c r="N139" i="4"/>
  <c r="H115" i="4"/>
  <c r="U123" i="4" l="1"/>
  <c r="V123" i="4" s="1"/>
  <c r="P137" i="4"/>
  <c r="Q138" i="4" s="1"/>
  <c r="R138" i="4" s="1"/>
  <c r="L139" i="4"/>
  <c r="O139" i="4" s="1"/>
  <c r="AB132" i="4"/>
  <c r="AD132" i="4" s="1"/>
  <c r="G116" i="4"/>
  <c r="E116" i="4" s="1"/>
  <c r="S124" i="4" l="1"/>
  <c r="T124" i="4" s="1"/>
  <c r="P138" i="4"/>
  <c r="Q139" i="4" s="1"/>
  <c r="R139" i="4" s="1"/>
  <c r="Z132" i="4"/>
  <c r="AC132" i="4" s="1"/>
  <c r="N140" i="4"/>
  <c r="AE133" i="4"/>
  <c r="AF133" i="4" s="1"/>
  <c r="H116" i="4"/>
  <c r="U124" i="4" l="1"/>
  <c r="V124" i="4" s="1"/>
  <c r="P139" i="4"/>
  <c r="Q140" i="4" s="1"/>
  <c r="R140" i="4" s="1"/>
  <c r="AB133" i="4"/>
  <c r="Z133" i="4" s="1"/>
  <c r="L140" i="4"/>
  <c r="O140" i="4" s="1"/>
  <c r="G117" i="4"/>
  <c r="E117" i="4" s="1"/>
  <c r="S125" i="4" l="1"/>
  <c r="T125" i="4" s="1"/>
  <c r="P140" i="4"/>
  <c r="Q141" i="4" s="1"/>
  <c r="R141" i="4" s="1"/>
  <c r="AD133" i="4"/>
  <c r="AE134" i="4" s="1"/>
  <c r="AF134" i="4" s="1"/>
  <c r="AC133" i="4"/>
  <c r="N141" i="4"/>
  <c r="H117" i="4"/>
  <c r="U125" i="4" l="1"/>
  <c r="V125" i="4" s="1"/>
  <c r="P141" i="4"/>
  <c r="Q142" i="4" s="1"/>
  <c r="R142" i="4" s="1"/>
  <c r="AB134" i="4"/>
  <c r="AD134" i="4" s="1"/>
  <c r="AE135" i="4" s="1"/>
  <c r="AF135" i="4" s="1"/>
  <c r="L141" i="4"/>
  <c r="O141" i="4" s="1"/>
  <c r="G118" i="4"/>
  <c r="S126" i="4" l="1"/>
  <c r="T126" i="4" s="1"/>
  <c r="U126" i="4" s="1"/>
  <c r="Z134" i="4"/>
  <c r="AC134" i="4" s="1"/>
  <c r="N142" i="4"/>
  <c r="P142" i="4" s="1"/>
  <c r="Q143" i="4" s="1"/>
  <c r="R143" i="4" s="1"/>
  <c r="E118" i="4"/>
  <c r="H118" i="4" s="1"/>
  <c r="V126" i="4" l="1"/>
  <c r="AB135" i="4"/>
  <c r="AD135" i="4" s="1"/>
  <c r="AE136" i="4" s="1"/>
  <c r="AF136" i="4" s="1"/>
  <c r="L142" i="4"/>
  <c r="O142" i="4" s="1"/>
  <c r="G119" i="4"/>
  <c r="E119" i="4" s="1"/>
  <c r="H119" i="4" s="1"/>
  <c r="S127" i="4" l="1"/>
  <c r="T127" i="4" s="1"/>
  <c r="U127" i="4" s="1"/>
  <c r="Z135" i="4"/>
  <c r="AC135" i="4" s="1"/>
  <c r="N143" i="4"/>
  <c r="P143" i="4" s="1"/>
  <c r="Q144" i="4" s="1"/>
  <c r="R144" i="4" s="1"/>
  <c r="G120" i="4"/>
  <c r="E120" i="4" s="1"/>
  <c r="V127" i="4" l="1"/>
  <c r="S128" i="4" s="1"/>
  <c r="T128" i="4" s="1"/>
  <c r="AB136" i="4"/>
  <c r="AD136" i="4" s="1"/>
  <c r="AE137" i="4" s="1"/>
  <c r="AF137" i="4" s="1"/>
  <c r="L143" i="4"/>
  <c r="O143" i="4" s="1"/>
  <c r="H120" i="4"/>
  <c r="U128" i="4" l="1"/>
  <c r="V128" i="4" s="1"/>
  <c r="Z136" i="4"/>
  <c r="AC136" i="4" s="1"/>
  <c r="N144" i="4"/>
  <c r="P144" i="4" s="1"/>
  <c r="Q145" i="4" s="1"/>
  <c r="R145" i="4" s="1"/>
  <c r="G121" i="4"/>
  <c r="E121" i="4" s="1"/>
  <c r="S129" i="4" l="1"/>
  <c r="T129" i="4" s="1"/>
  <c r="AB137" i="4"/>
  <c r="AD137" i="4" s="1"/>
  <c r="AE138" i="4" s="1"/>
  <c r="AF138" i="4" s="1"/>
  <c r="L144" i="4"/>
  <c r="O144" i="4" s="1"/>
  <c r="H121" i="4"/>
  <c r="U129" i="4" l="1"/>
  <c r="V129" i="4" s="1"/>
  <c r="Z137" i="4"/>
  <c r="AC137" i="4" s="1"/>
  <c r="N145" i="4"/>
  <c r="P145" i="4" s="1"/>
  <c r="Q146" i="4" s="1"/>
  <c r="R146" i="4" s="1"/>
  <c r="G122" i="4"/>
  <c r="E122" i="4" s="1"/>
  <c r="S130" i="4" l="1"/>
  <c r="T130" i="4" s="1"/>
  <c r="AB138" i="4"/>
  <c r="AD138" i="4" s="1"/>
  <c r="L145" i="4"/>
  <c r="O145" i="4" s="1"/>
  <c r="H122" i="4"/>
  <c r="U130" i="4" l="1"/>
  <c r="V130" i="4" s="1"/>
  <c r="Z138" i="4"/>
  <c r="AC138" i="4" s="1"/>
  <c r="AB139" i="4" s="1"/>
  <c r="Z139" i="4" s="1"/>
  <c r="AC139" i="4" s="1"/>
  <c r="AE139" i="4"/>
  <c r="AF139" i="4" s="1"/>
  <c r="N146" i="4"/>
  <c r="P146" i="4" s="1"/>
  <c r="Q147" i="4" s="1"/>
  <c r="R147" i="4" s="1"/>
  <c r="G123" i="4"/>
  <c r="E123" i="4" s="1"/>
  <c r="S131" i="4" l="1"/>
  <c r="T131" i="4" s="1"/>
  <c r="AD139" i="4"/>
  <c r="AE140" i="4" s="1"/>
  <c r="AF140" i="4" s="1"/>
  <c r="AB140" i="4"/>
  <c r="Z140" i="4" s="1"/>
  <c r="AC140" i="4" s="1"/>
  <c r="L146" i="4"/>
  <c r="O146" i="4" s="1"/>
  <c r="H123" i="4"/>
  <c r="U131" i="4" l="1"/>
  <c r="V131" i="4" s="1"/>
  <c r="AD140" i="4"/>
  <c r="AE141" i="4" s="1"/>
  <c r="AF141" i="4" s="1"/>
  <c r="AB141" i="4"/>
  <c r="N147" i="4"/>
  <c r="L147" i="4" s="1"/>
  <c r="G124" i="4"/>
  <c r="E124" i="4" s="1"/>
  <c r="S132" i="4" l="1"/>
  <c r="T132" i="4" s="1"/>
  <c r="AD141" i="4"/>
  <c r="AE142" i="4" s="1"/>
  <c r="AF142" i="4" s="1"/>
  <c r="Z141" i="4"/>
  <c r="AC141" i="4" s="1"/>
  <c r="O147" i="4"/>
  <c r="P147" i="4"/>
  <c r="H124" i="4"/>
  <c r="U132" i="4" l="1"/>
  <c r="V132" i="4" s="1"/>
  <c r="AB142" i="4"/>
  <c r="AD142" i="4" s="1"/>
  <c r="AE143" i="4" s="1"/>
  <c r="AF143" i="4" s="1"/>
  <c r="Q148" i="4"/>
  <c r="R148" i="4" s="1"/>
  <c r="N148" i="4"/>
  <c r="G125" i="4"/>
  <c r="E125" i="4" s="1"/>
  <c r="S133" i="4" l="1"/>
  <c r="T133" i="4" s="1"/>
  <c r="P148" i="4"/>
  <c r="Q149" i="4" s="1"/>
  <c r="R149" i="4" s="1"/>
  <c r="Z142" i="4"/>
  <c r="AC142" i="4" s="1"/>
  <c r="L148" i="4"/>
  <c r="O148" i="4" s="1"/>
  <c r="H125" i="4"/>
  <c r="U133" i="4" l="1"/>
  <c r="V133" i="4" s="1"/>
  <c r="AB143" i="4"/>
  <c r="AD143" i="4" s="1"/>
  <c r="AE144" i="4" s="1"/>
  <c r="AF144" i="4" s="1"/>
  <c r="N149" i="4"/>
  <c r="P149" i="4" s="1"/>
  <c r="G126" i="4"/>
  <c r="E126" i="4" s="1"/>
  <c r="S134" i="4" l="1"/>
  <c r="T134" i="4" s="1"/>
  <c r="Z143" i="4"/>
  <c r="AC143" i="4" s="1"/>
  <c r="Q150" i="4"/>
  <c r="R150" i="4" s="1"/>
  <c r="L149" i="4"/>
  <c r="O149" i="4" s="1"/>
  <c r="H126" i="4"/>
  <c r="U134" i="4" l="1"/>
  <c r="V134" i="4" s="1"/>
  <c r="AB144" i="4"/>
  <c r="AD144" i="4" s="1"/>
  <c r="AE145" i="4" s="1"/>
  <c r="AF145" i="4" s="1"/>
  <c r="N150" i="4"/>
  <c r="P150" i="4" s="1"/>
  <c r="G127" i="4"/>
  <c r="E127" i="4" s="1"/>
  <c r="S135" i="4" l="1"/>
  <c r="T135" i="4" s="1"/>
  <c r="L150" i="4"/>
  <c r="O150" i="4" s="1"/>
  <c r="N151" i="4" s="1"/>
  <c r="L151" i="4" s="1"/>
  <c r="O151" i="4" s="1"/>
  <c r="Z144" i="4"/>
  <c r="AC144" i="4" s="1"/>
  <c r="Q151" i="4"/>
  <c r="R151" i="4" s="1"/>
  <c r="H127" i="4"/>
  <c r="U135" i="4" l="1"/>
  <c r="V135" i="4" s="1"/>
  <c r="AB145" i="4"/>
  <c r="AD145" i="4" s="1"/>
  <c r="AE146" i="4" s="1"/>
  <c r="AF146" i="4" s="1"/>
  <c r="N152" i="4"/>
  <c r="P151" i="4"/>
  <c r="Q152" i="4" s="1"/>
  <c r="R152" i="4" s="1"/>
  <c r="G128" i="4"/>
  <c r="E128" i="4" s="1"/>
  <c r="S136" i="4" l="1"/>
  <c r="T136" i="4" s="1"/>
  <c r="Z145" i="4"/>
  <c r="AC145" i="4" s="1"/>
  <c r="AB146" i="4" s="1"/>
  <c r="AD146" i="4" s="1"/>
  <c r="AE147" i="4" s="1"/>
  <c r="AF147" i="4" s="1"/>
  <c r="P152" i="4"/>
  <c r="L152" i="4"/>
  <c r="O152" i="4" s="1"/>
  <c r="H128" i="4"/>
  <c r="U136" i="4" l="1"/>
  <c r="V136" i="4" s="1"/>
  <c r="Z146" i="4"/>
  <c r="AC146" i="4" s="1"/>
  <c r="N153" i="4"/>
  <c r="L153" i="4" s="1"/>
  <c r="O153" i="4" s="1"/>
  <c r="Q153" i="4"/>
  <c r="R153" i="4" s="1"/>
  <c r="G129" i="4"/>
  <c r="E129" i="4" s="1"/>
  <c r="S137" i="4" l="1"/>
  <c r="T137" i="4" s="1"/>
  <c r="AB147" i="4"/>
  <c r="Z147" i="4" s="1"/>
  <c r="N154" i="4"/>
  <c r="P153" i="4"/>
  <c r="Q154" i="4" s="1"/>
  <c r="R154" i="4" s="1"/>
  <c r="H129" i="4"/>
  <c r="U137" i="4" l="1"/>
  <c r="V137" i="4" s="1"/>
  <c r="AD147" i="4"/>
  <c r="AE148" i="4" s="1"/>
  <c r="AF148" i="4" s="1"/>
  <c r="AC147" i="4"/>
  <c r="P154" i="4"/>
  <c r="L154" i="4"/>
  <c r="O154" i="4" s="1"/>
  <c r="G130" i="4"/>
  <c r="E130" i="4" s="1"/>
  <c r="S138" i="4" l="1"/>
  <c r="T138" i="4" s="1"/>
  <c r="AB148" i="4"/>
  <c r="AD148" i="4" s="1"/>
  <c r="AE149" i="4" s="1"/>
  <c r="AF149" i="4" s="1"/>
  <c r="N155" i="4"/>
  <c r="L155" i="4" s="1"/>
  <c r="O155" i="4" s="1"/>
  <c r="Q155" i="4"/>
  <c r="R155" i="4" s="1"/>
  <c r="H130" i="4"/>
  <c r="U138" i="4" l="1"/>
  <c r="V138" i="4" s="1"/>
  <c r="Z148" i="4"/>
  <c r="AC148" i="4" s="1"/>
  <c r="N156" i="4"/>
  <c r="L156" i="4" s="1"/>
  <c r="O156" i="4" s="1"/>
  <c r="P155" i="4"/>
  <c r="G131" i="4"/>
  <c r="E131" i="4" s="1"/>
  <c r="S139" i="4" l="1"/>
  <c r="T139" i="4" s="1"/>
  <c r="AB149" i="4"/>
  <c r="AD149" i="4" s="1"/>
  <c r="AE150" i="4" s="1"/>
  <c r="AF150" i="4" s="1"/>
  <c r="N157" i="4"/>
  <c r="L157" i="4" s="1"/>
  <c r="O157" i="4" s="1"/>
  <c r="Q156" i="4"/>
  <c r="R156" i="4" s="1"/>
  <c r="H131" i="4"/>
  <c r="U139" i="4" l="1"/>
  <c r="V139" i="4" s="1"/>
  <c r="Z149" i="4"/>
  <c r="AC149" i="4" s="1"/>
  <c r="N158" i="4"/>
  <c r="P156" i="4"/>
  <c r="G132" i="4"/>
  <c r="E132" i="4" s="1"/>
  <c r="S140" i="4" l="1"/>
  <c r="T140" i="4" s="1"/>
  <c r="AB150" i="4"/>
  <c r="AD150" i="4" s="1"/>
  <c r="AE151" i="4" s="1"/>
  <c r="AF151" i="4" s="1"/>
  <c r="Q157" i="4"/>
  <c r="R157" i="4" s="1"/>
  <c r="L158" i="4"/>
  <c r="O158" i="4" s="1"/>
  <c r="H132" i="4"/>
  <c r="U140" i="4" l="1"/>
  <c r="V140" i="4" s="1"/>
  <c r="Z150" i="4"/>
  <c r="AC150" i="4" s="1"/>
  <c r="AB151" i="4" s="1"/>
  <c r="AD151" i="4" s="1"/>
  <c r="P157" i="4"/>
  <c r="Q158" i="4" s="1"/>
  <c r="R158" i="4" s="1"/>
  <c r="N159" i="4"/>
  <c r="L159" i="4" s="1"/>
  <c r="O159" i="4" s="1"/>
  <c r="G133" i="4"/>
  <c r="E133" i="4" s="1"/>
  <c r="S141" i="4" l="1"/>
  <c r="T141" i="4" s="1"/>
  <c r="P158" i="4"/>
  <c r="Q159" i="4" s="1"/>
  <c r="R159" i="4" s="1"/>
  <c r="Z151" i="4"/>
  <c r="AC151" i="4" s="1"/>
  <c r="N160" i="4"/>
  <c r="L160" i="4" s="1"/>
  <c r="O160" i="4" s="1"/>
  <c r="AE152" i="4"/>
  <c r="AF152" i="4" s="1"/>
  <c r="H133" i="4"/>
  <c r="U141" i="4" l="1"/>
  <c r="V141" i="4" s="1"/>
  <c r="P159" i="4"/>
  <c r="Q160" i="4" s="1"/>
  <c r="R160" i="4" s="1"/>
  <c r="N161" i="4"/>
  <c r="L161" i="4" s="1"/>
  <c r="O161" i="4" s="1"/>
  <c r="AB152" i="4"/>
  <c r="AD152" i="4" s="1"/>
  <c r="G134" i="4"/>
  <c r="E134" i="4" s="1"/>
  <c r="S142" i="4" l="1"/>
  <c r="T142" i="4" s="1"/>
  <c r="P160" i="4"/>
  <c r="Q161" i="4" s="1"/>
  <c r="R161" i="4" s="1"/>
  <c r="Z152" i="4"/>
  <c r="AC152" i="4" s="1"/>
  <c r="AE153" i="4"/>
  <c r="AF153" i="4" s="1"/>
  <c r="N162" i="4"/>
  <c r="L162" i="4" s="1"/>
  <c r="H134" i="4"/>
  <c r="U142" i="4" l="1"/>
  <c r="V142" i="4" s="1"/>
  <c r="P161" i="4"/>
  <c r="Q162" i="4" s="1"/>
  <c r="R162" i="4" s="1"/>
  <c r="O162" i="4"/>
  <c r="AB153" i="4"/>
  <c r="Z153" i="4" s="1"/>
  <c r="G135" i="4"/>
  <c r="E135" i="4" s="1"/>
  <c r="S143" i="4" l="1"/>
  <c r="T143" i="4" s="1"/>
  <c r="P162" i="4"/>
  <c r="Q163" i="4" s="1"/>
  <c r="R163" i="4" s="1"/>
  <c r="AC153" i="4"/>
  <c r="AD153" i="4"/>
  <c r="N163" i="4"/>
  <c r="L163" i="4" s="1"/>
  <c r="H135" i="4"/>
  <c r="U143" i="4" l="1"/>
  <c r="V143" i="4" s="1"/>
  <c r="O163" i="4"/>
  <c r="P163" i="4"/>
  <c r="Q164" i="4" s="1"/>
  <c r="R164" i="4" s="1"/>
  <c r="AE154" i="4"/>
  <c r="AF154" i="4" s="1"/>
  <c r="AB154" i="4"/>
  <c r="Z154" i="4" s="1"/>
  <c r="G136" i="4"/>
  <c r="E136" i="4" s="1"/>
  <c r="S144" i="4" l="1"/>
  <c r="T144" i="4" s="1"/>
  <c r="AD154" i="4"/>
  <c r="AE155" i="4" s="1"/>
  <c r="AF155" i="4" s="1"/>
  <c r="AC154" i="4"/>
  <c r="N164" i="4"/>
  <c r="L164" i="4" s="1"/>
  <c r="H136" i="4"/>
  <c r="U144" i="4" l="1"/>
  <c r="V144" i="4" s="1"/>
  <c r="AB155" i="4"/>
  <c r="Z155" i="4" s="1"/>
  <c r="P164" i="4"/>
  <c r="Q165" i="4" s="1"/>
  <c r="R165" i="4" s="1"/>
  <c r="O164" i="4"/>
  <c r="G137" i="4"/>
  <c r="E137" i="4" s="1"/>
  <c r="S145" i="4" l="1"/>
  <c r="T145" i="4" s="1"/>
  <c r="U145" i="4" s="1"/>
  <c r="AC155" i="4"/>
  <c r="AD155" i="4"/>
  <c r="AE156" i="4" s="1"/>
  <c r="AF156" i="4" s="1"/>
  <c r="N165" i="4"/>
  <c r="P165" i="4" s="1"/>
  <c r="Q166" i="4" s="1"/>
  <c r="R166" i="4" s="1"/>
  <c r="H137" i="4"/>
  <c r="V145" i="4" l="1"/>
  <c r="AB156" i="4"/>
  <c r="AD156" i="4" s="1"/>
  <c r="AE157" i="4" s="1"/>
  <c r="AF157" i="4" s="1"/>
  <c r="L165" i="4"/>
  <c r="O165" i="4" s="1"/>
  <c r="G138" i="4"/>
  <c r="E138" i="4" s="1"/>
  <c r="S146" i="4" l="1"/>
  <c r="T146" i="4" s="1"/>
  <c r="Z156" i="4"/>
  <c r="AC156" i="4" s="1"/>
  <c r="N166" i="4"/>
  <c r="P166" i="4" s="1"/>
  <c r="Q167" i="4" s="1"/>
  <c r="R167" i="4" s="1"/>
  <c r="H138" i="4"/>
  <c r="U146" i="4" l="1"/>
  <c r="V146" i="4" s="1"/>
  <c r="AB157" i="4"/>
  <c r="L166" i="4"/>
  <c r="O166" i="4" s="1"/>
  <c r="G139" i="4"/>
  <c r="E139" i="4" s="1"/>
  <c r="S147" i="4" l="1"/>
  <c r="T147" i="4" s="1"/>
  <c r="AD157" i="4"/>
  <c r="AE158" i="4" s="1"/>
  <c r="AF158" i="4" s="1"/>
  <c r="Z157" i="4"/>
  <c r="AC157" i="4" s="1"/>
  <c r="N167" i="4"/>
  <c r="L167" i="4" s="1"/>
  <c r="H139" i="4"/>
  <c r="U147" i="4" l="1"/>
  <c r="V147" i="4" s="1"/>
  <c r="AB158" i="4"/>
  <c r="Z158" i="4" s="1"/>
  <c r="AC158" i="4" s="1"/>
  <c r="P167" i="4"/>
  <c r="Q168" i="4" s="1"/>
  <c r="R168" i="4" s="1"/>
  <c r="O167" i="4"/>
  <c r="G140" i="4"/>
  <c r="E140" i="4" s="1"/>
  <c r="S148" i="4" l="1"/>
  <c r="T148" i="4" s="1"/>
  <c r="AD158" i="4"/>
  <c r="AE159" i="4" s="1"/>
  <c r="AF159" i="4" s="1"/>
  <c r="AB159" i="4"/>
  <c r="N168" i="4"/>
  <c r="L168" i="4" s="1"/>
  <c r="O168" i="4" s="1"/>
  <c r="H140" i="4"/>
  <c r="U148" i="4" l="1"/>
  <c r="V148" i="4" s="1"/>
  <c r="AD159" i="4"/>
  <c r="AE160" i="4" s="1"/>
  <c r="AF160" i="4" s="1"/>
  <c r="Z159" i="4"/>
  <c r="AC159" i="4" s="1"/>
  <c r="AB160" i="4" s="1"/>
  <c r="P168" i="4"/>
  <c r="Q169" i="4" s="1"/>
  <c r="R169" i="4" s="1"/>
  <c r="N169" i="4"/>
  <c r="L169" i="4" s="1"/>
  <c r="G141" i="4"/>
  <c r="E141" i="4" s="1"/>
  <c r="S149" i="4" l="1"/>
  <c r="T149" i="4" s="1"/>
  <c r="AD160" i="4"/>
  <c r="AE161" i="4" s="1"/>
  <c r="AF161" i="4" s="1"/>
  <c r="Z160" i="4"/>
  <c r="AC160" i="4" s="1"/>
  <c r="P169" i="4"/>
  <c r="Q170" i="4" s="1"/>
  <c r="R170" i="4" s="1"/>
  <c r="H141" i="4"/>
  <c r="O169" i="4"/>
  <c r="U149" i="4" l="1"/>
  <c r="V149" i="4" s="1"/>
  <c r="AB161" i="4"/>
  <c r="AD161" i="4" s="1"/>
  <c r="AE162" i="4" s="1"/>
  <c r="AF162" i="4" s="1"/>
  <c r="N170" i="4"/>
  <c r="L170" i="4" s="1"/>
  <c r="G142" i="4"/>
  <c r="S150" i="4" l="1"/>
  <c r="T150" i="4" s="1"/>
  <c r="Z161" i="4"/>
  <c r="AC161" i="4" s="1"/>
  <c r="E142" i="4"/>
  <c r="H142" i="4" s="1"/>
  <c r="P170" i="4"/>
  <c r="Q171" i="4" s="1"/>
  <c r="R171" i="4" s="1"/>
  <c r="O170" i="4"/>
  <c r="U150" i="4" l="1"/>
  <c r="V150" i="4" s="1"/>
  <c r="AB162" i="4"/>
  <c r="AD162" i="4" s="1"/>
  <c r="AE163" i="4" s="1"/>
  <c r="AF163" i="4" s="1"/>
  <c r="G143" i="4"/>
  <c r="E143" i="4" s="1"/>
  <c r="H143" i="4" s="1"/>
  <c r="N171" i="4"/>
  <c r="L171" i="4" s="1"/>
  <c r="S151" i="4" l="1"/>
  <c r="T151" i="4" s="1"/>
  <c r="Z162" i="4"/>
  <c r="AC162" i="4" s="1"/>
  <c r="AB163" i="4" s="1"/>
  <c r="AD163" i="4" s="1"/>
  <c r="P171" i="4"/>
  <c r="Q172" i="4" s="1"/>
  <c r="R172" i="4" s="1"/>
  <c r="G144" i="4"/>
  <c r="O171" i="4"/>
  <c r="U151" i="4" l="1"/>
  <c r="V151" i="4" s="1"/>
  <c r="Z163" i="4"/>
  <c r="AC163" i="4" s="1"/>
  <c r="E144" i="4"/>
  <c r="H144" i="4" s="1"/>
  <c r="AE164" i="4"/>
  <c r="AF164" i="4" s="1"/>
  <c r="N172" i="4"/>
  <c r="L172" i="4" s="1"/>
  <c r="S152" i="4" l="1"/>
  <c r="T152" i="4" s="1"/>
  <c r="AB164" i="4"/>
  <c r="Z164" i="4" s="1"/>
  <c r="G145" i="4"/>
  <c r="E145" i="4" s="1"/>
  <c r="H145" i="4" s="1"/>
  <c r="P172" i="4"/>
  <c r="Q173" i="4" s="1"/>
  <c r="R173" i="4" s="1"/>
  <c r="O172" i="4"/>
  <c r="U152" i="4" l="1"/>
  <c r="V152" i="4" s="1"/>
  <c r="AC164" i="4"/>
  <c r="AD164" i="4"/>
  <c r="AE165" i="4" s="1"/>
  <c r="AF165" i="4" s="1"/>
  <c r="N173" i="4"/>
  <c r="L173" i="4" s="1"/>
  <c r="G146" i="4"/>
  <c r="E146" i="4" s="1"/>
  <c r="S153" i="4" l="1"/>
  <c r="T153" i="4" s="1"/>
  <c r="AB165" i="4"/>
  <c r="AD165" i="4" s="1"/>
  <c r="AE166" i="4" s="1"/>
  <c r="AF166" i="4" s="1"/>
  <c r="P173" i="4"/>
  <c r="Q174" i="4" s="1"/>
  <c r="R174" i="4" s="1"/>
  <c r="O173" i="4"/>
  <c r="H146" i="4"/>
  <c r="U153" i="4" l="1"/>
  <c r="V153" i="4" s="1"/>
  <c r="Z165" i="4"/>
  <c r="AC165" i="4" s="1"/>
  <c r="N174" i="4"/>
  <c r="L174" i="4" s="1"/>
  <c r="O174" i="4" s="1"/>
  <c r="G147" i="4"/>
  <c r="S154" i="4" l="1"/>
  <c r="T154" i="4" s="1"/>
  <c r="AB166" i="4"/>
  <c r="AD166" i="4" s="1"/>
  <c r="AE167" i="4" s="1"/>
  <c r="AF167" i="4" s="1"/>
  <c r="P174" i="4"/>
  <c r="Q175" i="4" s="1"/>
  <c r="R175" i="4" s="1"/>
  <c r="E147" i="4"/>
  <c r="H147" i="4" s="1"/>
  <c r="N175" i="4"/>
  <c r="L175" i="4" s="1"/>
  <c r="U154" i="4" l="1"/>
  <c r="V154" i="4" s="1"/>
  <c r="Z166" i="4"/>
  <c r="AC166" i="4" s="1"/>
  <c r="G148" i="4"/>
  <c r="E148" i="4" s="1"/>
  <c r="H148" i="4" s="1"/>
  <c r="P175" i="4"/>
  <c r="Q176" i="4" s="1"/>
  <c r="R176" i="4" s="1"/>
  <c r="O175" i="4"/>
  <c r="S155" i="4" l="1"/>
  <c r="T155" i="4" s="1"/>
  <c r="N176" i="4"/>
  <c r="L176" i="4" s="1"/>
  <c r="O176" i="4" s="1"/>
  <c r="AB167" i="4"/>
  <c r="AD167" i="4" s="1"/>
  <c r="AE168" i="4" s="1"/>
  <c r="AF168" i="4" s="1"/>
  <c r="G149" i="4"/>
  <c r="E149" i="4" s="1"/>
  <c r="U155" i="4" l="1"/>
  <c r="V155" i="4" s="1"/>
  <c r="P176" i="4"/>
  <c r="Q177" i="4" s="1"/>
  <c r="R177" i="4" s="1"/>
  <c r="Z167" i="4"/>
  <c r="AC167" i="4" s="1"/>
  <c r="N177" i="4"/>
  <c r="L177" i="4" s="1"/>
  <c r="O177" i="4" s="1"/>
  <c r="H149" i="4"/>
  <c r="S156" i="4" l="1"/>
  <c r="T156" i="4" s="1"/>
  <c r="P177" i="4"/>
  <c r="Q178" i="4" s="1"/>
  <c r="R178" i="4" s="1"/>
  <c r="AB168" i="4"/>
  <c r="AD168" i="4" s="1"/>
  <c r="AE169" i="4" s="1"/>
  <c r="AF169" i="4" s="1"/>
  <c r="N178" i="4"/>
  <c r="L178" i="4" s="1"/>
  <c r="G150" i="4"/>
  <c r="E150" i="4" s="1"/>
  <c r="U156" i="4" l="1"/>
  <c r="V156" i="4" s="1"/>
  <c r="Z168" i="4"/>
  <c r="AC168" i="4" s="1"/>
  <c r="P178" i="4"/>
  <c r="Q179" i="4" s="1"/>
  <c r="R179" i="4" s="1"/>
  <c r="O178" i="4"/>
  <c r="H150" i="4"/>
  <c r="S157" i="4" l="1"/>
  <c r="T157" i="4" s="1"/>
  <c r="U157" i="4" s="1"/>
  <c r="AB169" i="4"/>
  <c r="Z169" i="4" s="1"/>
  <c r="N179" i="4"/>
  <c r="L179" i="4" s="1"/>
  <c r="G151" i="4"/>
  <c r="E151" i="4" s="1"/>
  <c r="V157" i="4" l="1"/>
  <c r="AD169" i="4"/>
  <c r="AE170" i="4" s="1"/>
  <c r="AF170" i="4" s="1"/>
  <c r="AC169" i="4"/>
  <c r="P179" i="4"/>
  <c r="Q180" i="4" s="1"/>
  <c r="R180" i="4" s="1"/>
  <c r="O179" i="4"/>
  <c r="H151" i="4"/>
  <c r="S158" i="4" l="1"/>
  <c r="T158" i="4" s="1"/>
  <c r="AB170" i="4"/>
  <c r="N180" i="4"/>
  <c r="P180" i="4" s="1"/>
  <c r="Q181" i="4" s="1"/>
  <c r="R181" i="4" s="1"/>
  <c r="G152" i="4"/>
  <c r="E152" i="4" s="1"/>
  <c r="U158" i="4" l="1"/>
  <c r="V158" i="4" s="1"/>
  <c r="AD170" i="4"/>
  <c r="Z170" i="4"/>
  <c r="AC170" i="4" s="1"/>
  <c r="L180" i="4"/>
  <c r="O180" i="4" s="1"/>
  <c r="H152" i="4"/>
  <c r="S159" i="4" l="1"/>
  <c r="T159" i="4" s="1"/>
  <c r="AB171" i="4"/>
  <c r="Z171" i="4" s="1"/>
  <c r="AC171" i="4" s="1"/>
  <c r="AE171" i="4"/>
  <c r="AF171" i="4" s="1"/>
  <c r="N181" i="4"/>
  <c r="P181" i="4" s="1"/>
  <c r="Q182" i="4" s="1"/>
  <c r="R182" i="4" s="1"/>
  <c r="G153" i="4"/>
  <c r="E153" i="4" s="1"/>
  <c r="U159" i="4" l="1"/>
  <c r="V159" i="4" s="1"/>
  <c r="AB172" i="4"/>
  <c r="AD171" i="4"/>
  <c r="AE172" i="4" s="1"/>
  <c r="AF172" i="4" s="1"/>
  <c r="L181" i="4"/>
  <c r="O181" i="4" s="1"/>
  <c r="H153" i="4"/>
  <c r="S160" i="4" l="1"/>
  <c r="T160" i="4" s="1"/>
  <c r="AD172" i="4"/>
  <c r="AE173" i="4" s="1"/>
  <c r="AF173" i="4" s="1"/>
  <c r="Z172" i="4"/>
  <c r="AC172" i="4" s="1"/>
  <c r="N182" i="4"/>
  <c r="L182" i="4" s="1"/>
  <c r="G154" i="4"/>
  <c r="E154" i="4" s="1"/>
  <c r="U160" i="4" l="1"/>
  <c r="V160" i="4" s="1"/>
  <c r="AB173" i="4"/>
  <c r="AD173" i="4" s="1"/>
  <c r="AE174" i="4" s="1"/>
  <c r="AF174" i="4" s="1"/>
  <c r="P182" i="4"/>
  <c r="Q183" i="4" s="1"/>
  <c r="R183" i="4" s="1"/>
  <c r="O182" i="4"/>
  <c r="H154" i="4"/>
  <c r="S161" i="4" l="1"/>
  <c r="T161" i="4" s="1"/>
  <c r="Z173" i="4"/>
  <c r="AC173" i="4" s="1"/>
  <c r="AB174" i="4" s="1"/>
  <c r="AD174" i="4" s="1"/>
  <c r="AE175" i="4" s="1"/>
  <c r="AF175" i="4" s="1"/>
  <c r="N183" i="4"/>
  <c r="P183" i="4" s="1"/>
  <c r="Q184" i="4" s="1"/>
  <c r="R184" i="4" s="1"/>
  <c r="G155" i="4"/>
  <c r="E155" i="4" s="1"/>
  <c r="U161" i="4" l="1"/>
  <c r="V161" i="4" s="1"/>
  <c r="Z174" i="4"/>
  <c r="AC174" i="4" s="1"/>
  <c r="L183" i="4"/>
  <c r="O183" i="4" s="1"/>
  <c r="H155" i="4"/>
  <c r="S162" i="4" l="1"/>
  <c r="T162" i="4" s="1"/>
  <c r="AB175" i="4"/>
  <c r="AD175" i="4" s="1"/>
  <c r="AE176" i="4" s="1"/>
  <c r="AF176" i="4" s="1"/>
  <c r="N184" i="4"/>
  <c r="P184" i="4" s="1"/>
  <c r="Q185" i="4" s="1"/>
  <c r="R185" i="4" s="1"/>
  <c r="G156" i="4"/>
  <c r="E156" i="4" s="1"/>
  <c r="U162" i="4" l="1"/>
  <c r="V162" i="4" s="1"/>
  <c r="Z175" i="4"/>
  <c r="AC175" i="4" s="1"/>
  <c r="L184" i="4"/>
  <c r="O184" i="4" s="1"/>
  <c r="H156" i="4"/>
  <c r="S163" i="4" l="1"/>
  <c r="T163" i="4" s="1"/>
  <c r="AB176" i="4"/>
  <c r="AD176" i="4" s="1"/>
  <c r="AE177" i="4" s="1"/>
  <c r="AF177" i="4" s="1"/>
  <c r="N185" i="4"/>
  <c r="L185" i="4" s="1"/>
  <c r="G157" i="4"/>
  <c r="E157" i="4" s="1"/>
  <c r="U163" i="4" l="1"/>
  <c r="V163" i="4" s="1"/>
  <c r="Z176" i="4"/>
  <c r="AC176" i="4" s="1"/>
  <c r="P185" i="4"/>
  <c r="Q186" i="4" s="1"/>
  <c r="R186" i="4" s="1"/>
  <c r="O185" i="4"/>
  <c r="H157" i="4"/>
  <c r="S164" i="4" l="1"/>
  <c r="T164" i="4" s="1"/>
  <c r="AB177" i="4"/>
  <c r="AD177" i="4" s="1"/>
  <c r="AE178" i="4" s="1"/>
  <c r="AF178" i="4" s="1"/>
  <c r="N186" i="4"/>
  <c r="L186" i="4" s="1"/>
  <c r="O186" i="4" s="1"/>
  <c r="G158" i="4"/>
  <c r="E158" i="4" s="1"/>
  <c r="U164" i="4" l="1"/>
  <c r="V164" i="4" s="1"/>
  <c r="P186" i="4"/>
  <c r="Q187" i="4" s="1"/>
  <c r="R187" i="4" s="1"/>
  <c r="Z177" i="4"/>
  <c r="AC177" i="4" s="1"/>
  <c r="N187" i="4"/>
  <c r="L187" i="4" s="1"/>
  <c r="H158" i="4"/>
  <c r="S165" i="4" l="1"/>
  <c r="T165" i="4" s="1"/>
  <c r="U165" i="4" s="1"/>
  <c r="AB178" i="4"/>
  <c r="AD178" i="4" s="1"/>
  <c r="AE179" i="4" s="1"/>
  <c r="AF179" i="4" s="1"/>
  <c r="O187" i="4"/>
  <c r="P187" i="4"/>
  <c r="Q188" i="4" s="1"/>
  <c r="R188" i="4" s="1"/>
  <c r="G159" i="4"/>
  <c r="E159" i="4" s="1"/>
  <c r="V165" i="4" l="1"/>
  <c r="Z178" i="4"/>
  <c r="AC178" i="4" s="1"/>
  <c r="N188" i="4"/>
  <c r="L188" i="4" s="1"/>
  <c r="H159" i="4"/>
  <c r="S166" i="4" l="1"/>
  <c r="T166" i="4" s="1"/>
  <c r="AB179" i="4"/>
  <c r="AD179" i="4" s="1"/>
  <c r="AE180" i="4" s="1"/>
  <c r="AF180" i="4" s="1"/>
  <c r="P188" i="4"/>
  <c r="Q189" i="4" s="1"/>
  <c r="R189" i="4" s="1"/>
  <c r="O188" i="4"/>
  <c r="G160" i="4"/>
  <c r="U166" i="4" l="1"/>
  <c r="V166" i="4" s="1"/>
  <c r="Z179" i="4"/>
  <c r="AC179" i="4" s="1"/>
  <c r="E160" i="4"/>
  <c r="H160" i="4" s="1"/>
  <c r="N189" i="4"/>
  <c r="P189" i="4" s="1"/>
  <c r="Q190" i="4" s="1"/>
  <c r="R190" i="4" s="1"/>
  <c r="S167" i="4" l="1"/>
  <c r="T167" i="4" s="1"/>
  <c r="AB180" i="4"/>
  <c r="AD180" i="4" s="1"/>
  <c r="AE181" i="4" s="1"/>
  <c r="AF181" i="4" s="1"/>
  <c r="L189" i="4"/>
  <c r="O189" i="4" s="1"/>
  <c r="G161" i="4"/>
  <c r="E161" i="4" s="1"/>
  <c r="H161" i="4" s="1"/>
  <c r="U167" i="4" l="1"/>
  <c r="V167" i="4" s="1"/>
  <c r="Z180" i="4"/>
  <c r="AC180" i="4" s="1"/>
  <c r="AB181" i="4" s="1"/>
  <c r="AD181" i="4" s="1"/>
  <c r="AE182" i="4" s="1"/>
  <c r="AF182" i="4" s="1"/>
  <c r="N190" i="4"/>
  <c r="L190" i="4" s="1"/>
  <c r="G162" i="4"/>
  <c r="E162" i="4" s="1"/>
  <c r="S168" i="4" l="1"/>
  <c r="T168" i="4" s="1"/>
  <c r="Z181" i="4"/>
  <c r="AC181" i="4" s="1"/>
  <c r="P190" i="4"/>
  <c r="Q191" i="4" s="1"/>
  <c r="R191" i="4" s="1"/>
  <c r="O190" i="4"/>
  <c r="H162" i="4"/>
  <c r="U168" i="4" l="1"/>
  <c r="V168" i="4" s="1"/>
  <c r="AB182" i="4"/>
  <c r="AD182" i="4" s="1"/>
  <c r="AE183" i="4" s="1"/>
  <c r="AF183" i="4" s="1"/>
  <c r="N191" i="4"/>
  <c r="L191" i="4" s="1"/>
  <c r="G163" i="4"/>
  <c r="E163" i="4" s="1"/>
  <c r="S169" i="4" l="1"/>
  <c r="T169" i="4" s="1"/>
  <c r="Z182" i="4"/>
  <c r="AC182" i="4" s="1"/>
  <c r="P191" i="4"/>
  <c r="Q192" i="4" s="1"/>
  <c r="R192" i="4" s="1"/>
  <c r="O191" i="4"/>
  <c r="H163" i="4"/>
  <c r="U169" i="4" l="1"/>
  <c r="V169" i="4" s="1"/>
  <c r="AB183" i="4"/>
  <c r="AD183" i="4" s="1"/>
  <c r="AE184" i="4" s="1"/>
  <c r="AF184" i="4" s="1"/>
  <c r="N192" i="4"/>
  <c r="L192" i="4" s="1"/>
  <c r="O192" i="4" s="1"/>
  <c r="G164" i="4"/>
  <c r="E164" i="4" s="1"/>
  <c r="S170" i="4" l="1"/>
  <c r="T170" i="4" s="1"/>
  <c r="P192" i="4"/>
  <c r="Q193" i="4" s="1"/>
  <c r="R193" i="4" s="1"/>
  <c r="Z183" i="4"/>
  <c r="AC183" i="4" s="1"/>
  <c r="AB184" i="4" s="1"/>
  <c r="AD184" i="4" s="1"/>
  <c r="AE185" i="4" s="1"/>
  <c r="AF185" i="4" s="1"/>
  <c r="N193" i="4"/>
  <c r="H164" i="4"/>
  <c r="U170" i="4" l="1"/>
  <c r="V170" i="4" s="1"/>
  <c r="P193" i="4"/>
  <c r="Q194" i="4" s="1"/>
  <c r="R194" i="4" s="1"/>
  <c r="Z184" i="4"/>
  <c r="AC184" i="4" s="1"/>
  <c r="L193" i="4"/>
  <c r="O193" i="4" s="1"/>
  <c r="G165" i="4"/>
  <c r="E165" i="4" s="1"/>
  <c r="S171" i="4" l="1"/>
  <c r="T171" i="4" s="1"/>
  <c r="AB185" i="4"/>
  <c r="AD185" i="4" s="1"/>
  <c r="AE186" i="4" s="1"/>
  <c r="AF186" i="4" s="1"/>
  <c r="N194" i="4"/>
  <c r="L194" i="4" s="1"/>
  <c r="H165" i="4"/>
  <c r="U171" i="4" l="1"/>
  <c r="V171" i="4" s="1"/>
  <c r="Z185" i="4"/>
  <c r="AC185" i="4" s="1"/>
  <c r="AB186" i="4" s="1"/>
  <c r="Z186" i="4" s="1"/>
  <c r="AC186" i="4" s="1"/>
  <c r="P194" i="4"/>
  <c r="Q195" i="4" s="1"/>
  <c r="R195" i="4" s="1"/>
  <c r="O194" i="4"/>
  <c r="G166" i="4"/>
  <c r="E166" i="4" s="1"/>
  <c r="S172" i="4" l="1"/>
  <c r="T172" i="4" s="1"/>
  <c r="AD186" i="4"/>
  <c r="AE187" i="4" s="1"/>
  <c r="AF187" i="4" s="1"/>
  <c r="AB187" i="4"/>
  <c r="Z187" i="4" s="1"/>
  <c r="N195" i="4"/>
  <c r="L195" i="4" s="1"/>
  <c r="H166" i="4"/>
  <c r="U172" i="4" l="1"/>
  <c r="V172" i="4" s="1"/>
  <c r="AD187" i="4"/>
  <c r="AE188" i="4" s="1"/>
  <c r="AF188" i="4" s="1"/>
  <c r="P195" i="4"/>
  <c r="Q196" i="4" s="1"/>
  <c r="R196" i="4" s="1"/>
  <c r="O195" i="4"/>
  <c r="AC187" i="4"/>
  <c r="G167" i="4"/>
  <c r="E167" i="4" s="1"/>
  <c r="S173" i="4" l="1"/>
  <c r="T173" i="4" s="1"/>
  <c r="AB188" i="4"/>
  <c r="AD188" i="4" s="1"/>
  <c r="AE189" i="4" s="1"/>
  <c r="AF189" i="4" s="1"/>
  <c r="N196" i="4"/>
  <c r="P196" i="4" s="1"/>
  <c r="Q197" i="4" s="1"/>
  <c r="R197" i="4" s="1"/>
  <c r="H167" i="4"/>
  <c r="U173" i="4" l="1"/>
  <c r="V173" i="4" s="1"/>
  <c r="Z188" i="4"/>
  <c r="AC188" i="4" s="1"/>
  <c r="L196" i="4"/>
  <c r="O196" i="4" s="1"/>
  <c r="G168" i="4"/>
  <c r="E168" i="4" s="1"/>
  <c r="S174" i="4" l="1"/>
  <c r="T174" i="4" s="1"/>
  <c r="AB189" i="4"/>
  <c r="AD189" i="4" s="1"/>
  <c r="AE190" i="4" s="1"/>
  <c r="AF190" i="4" s="1"/>
  <c r="N197" i="4"/>
  <c r="L197" i="4" s="1"/>
  <c r="H168" i="4"/>
  <c r="U174" i="4" l="1"/>
  <c r="V174" i="4" s="1"/>
  <c r="Z189" i="4"/>
  <c r="AC189" i="4" s="1"/>
  <c r="AB190" i="4" s="1"/>
  <c r="AD190" i="4" s="1"/>
  <c r="AE191" i="4" s="1"/>
  <c r="AF191" i="4" s="1"/>
  <c r="O197" i="4"/>
  <c r="P197" i="4"/>
  <c r="Q198" i="4" s="1"/>
  <c r="R198" i="4" s="1"/>
  <c r="G169" i="4"/>
  <c r="E169" i="4" s="1"/>
  <c r="S175" i="4" l="1"/>
  <c r="T175" i="4" s="1"/>
  <c r="Z190" i="4"/>
  <c r="AC190" i="4" s="1"/>
  <c r="N198" i="4"/>
  <c r="L198" i="4" s="1"/>
  <c r="H169" i="4"/>
  <c r="U175" i="4" l="1"/>
  <c r="V175" i="4" s="1"/>
  <c r="AB191" i="4"/>
  <c r="Z191" i="4" s="1"/>
  <c r="P198" i="4"/>
  <c r="Q199" i="4" s="1"/>
  <c r="R199" i="4" s="1"/>
  <c r="G170" i="4"/>
  <c r="E170" i="4" s="1"/>
  <c r="O198" i="4"/>
  <c r="S176" i="4" l="1"/>
  <c r="T176" i="4" s="1"/>
  <c r="AD191" i="4"/>
  <c r="AE192" i="4" s="1"/>
  <c r="AF192" i="4" s="1"/>
  <c r="AC191" i="4"/>
  <c r="N199" i="4"/>
  <c r="L199" i="4" s="1"/>
  <c r="H170" i="4"/>
  <c r="U176" i="4" l="1"/>
  <c r="V176" i="4" s="1"/>
  <c r="AB192" i="4"/>
  <c r="AD192" i="4" s="1"/>
  <c r="AE193" i="4" s="1"/>
  <c r="AF193" i="4" s="1"/>
  <c r="P199" i="4"/>
  <c r="Q200" i="4" s="1"/>
  <c r="R200" i="4" s="1"/>
  <c r="O199" i="4"/>
  <c r="G171" i="4"/>
  <c r="E171" i="4" s="1"/>
  <c r="S177" i="4" l="1"/>
  <c r="T177" i="4" s="1"/>
  <c r="Z192" i="4"/>
  <c r="AC192" i="4" s="1"/>
  <c r="N200" i="4"/>
  <c r="P200" i="4" s="1"/>
  <c r="Q201" i="4" s="1"/>
  <c r="R201" i="4" s="1"/>
  <c r="H171" i="4"/>
  <c r="U177" i="4" l="1"/>
  <c r="V177" i="4" s="1"/>
  <c r="AB193" i="4"/>
  <c r="AD193" i="4" s="1"/>
  <c r="AE194" i="4" s="1"/>
  <c r="AF194" i="4" s="1"/>
  <c r="L200" i="4"/>
  <c r="O200" i="4" s="1"/>
  <c r="G172" i="4"/>
  <c r="E172" i="4" s="1"/>
  <c r="H172" i="4" s="1"/>
  <c r="S178" i="4" l="1"/>
  <c r="T178" i="4" s="1"/>
  <c r="Z193" i="4"/>
  <c r="AC193" i="4" s="1"/>
  <c r="N201" i="4"/>
  <c r="P201" i="4" s="1"/>
  <c r="Q202" i="4" s="1"/>
  <c r="R202" i="4" s="1"/>
  <c r="G173" i="4"/>
  <c r="E173" i="4" s="1"/>
  <c r="U178" i="4" l="1"/>
  <c r="V178" i="4" s="1"/>
  <c r="AB194" i="4"/>
  <c r="AD194" i="4" s="1"/>
  <c r="AE195" i="4" s="1"/>
  <c r="AF195" i="4" s="1"/>
  <c r="L201" i="4"/>
  <c r="O201" i="4" s="1"/>
  <c r="H173" i="4"/>
  <c r="S179" i="4" l="1"/>
  <c r="T179" i="4" s="1"/>
  <c r="Z194" i="4"/>
  <c r="AC194" i="4" s="1"/>
  <c r="AB195" i="4" s="1"/>
  <c r="AD195" i="4" s="1"/>
  <c r="AE196" i="4" s="1"/>
  <c r="AF196" i="4" s="1"/>
  <c r="N202" i="4"/>
  <c r="P202" i="4" s="1"/>
  <c r="Q203" i="4" s="1"/>
  <c r="R203" i="4" s="1"/>
  <c r="G174" i="4"/>
  <c r="E174" i="4" s="1"/>
  <c r="U179" i="4" l="1"/>
  <c r="V179" i="4" s="1"/>
  <c r="Z195" i="4"/>
  <c r="AC195" i="4" s="1"/>
  <c r="L202" i="4"/>
  <c r="O202" i="4" s="1"/>
  <c r="H174" i="4"/>
  <c r="S180" i="4" l="1"/>
  <c r="T180" i="4" s="1"/>
  <c r="AB196" i="4"/>
  <c r="AD196" i="4" s="1"/>
  <c r="N203" i="4"/>
  <c r="P203" i="4" s="1"/>
  <c r="Q204" i="4" s="1"/>
  <c r="R204" i="4" s="1"/>
  <c r="G175" i="4"/>
  <c r="E175" i="4" s="1"/>
  <c r="U180" i="4" l="1"/>
  <c r="V180" i="4" s="1"/>
  <c r="Z196" i="4"/>
  <c r="AC196" i="4" s="1"/>
  <c r="AB197" i="4" s="1"/>
  <c r="Z197" i="4" s="1"/>
  <c r="AC197" i="4" s="1"/>
  <c r="L203" i="4"/>
  <c r="O203" i="4" s="1"/>
  <c r="AE197" i="4"/>
  <c r="AF197" i="4" s="1"/>
  <c r="H175" i="4"/>
  <c r="S181" i="4" l="1"/>
  <c r="T181" i="4" s="1"/>
  <c r="U181" i="4" s="1"/>
  <c r="AD197" i="4"/>
  <c r="AE198" i="4" s="1"/>
  <c r="AF198" i="4" s="1"/>
  <c r="AB198" i="4"/>
  <c r="N204" i="4"/>
  <c r="L204" i="4" s="1"/>
  <c r="G176" i="4"/>
  <c r="E176" i="4" s="1"/>
  <c r="V181" i="4" l="1"/>
  <c r="AD198" i="4"/>
  <c r="AE199" i="4" s="1"/>
  <c r="AF199" i="4" s="1"/>
  <c r="Z198" i="4"/>
  <c r="AC198" i="4" s="1"/>
  <c r="P204" i="4"/>
  <c r="Q205" i="4" s="1"/>
  <c r="R205" i="4" s="1"/>
  <c r="H176" i="4"/>
  <c r="O204" i="4"/>
  <c r="S182" i="4" l="1"/>
  <c r="T182" i="4" s="1"/>
  <c r="AB199" i="4"/>
  <c r="AD199" i="4" s="1"/>
  <c r="AE200" i="4" s="1"/>
  <c r="AF200" i="4" s="1"/>
  <c r="N205" i="4"/>
  <c r="P205" i="4" s="1"/>
  <c r="Q206" i="4" s="1"/>
  <c r="R206" i="4" s="1"/>
  <c r="G177" i="4"/>
  <c r="U182" i="4" l="1"/>
  <c r="V182" i="4" s="1"/>
  <c r="Z199" i="4"/>
  <c r="AC199" i="4" s="1"/>
  <c r="AB200" i="4" s="1"/>
  <c r="AD200" i="4" s="1"/>
  <c r="AE201" i="4" s="1"/>
  <c r="AF201" i="4" s="1"/>
  <c r="L205" i="4"/>
  <c r="O205" i="4" s="1"/>
  <c r="E177" i="4"/>
  <c r="H177" i="4" s="1"/>
  <c r="S183" i="4" l="1"/>
  <c r="T183" i="4" s="1"/>
  <c r="Z200" i="4"/>
  <c r="AC200" i="4" s="1"/>
  <c r="G178" i="4"/>
  <c r="E178" i="4" s="1"/>
  <c r="H178" i="4" s="1"/>
  <c r="N206" i="4"/>
  <c r="L206" i="4" s="1"/>
  <c r="U183" i="4" l="1"/>
  <c r="V183" i="4" s="1"/>
  <c r="AB201" i="4"/>
  <c r="AD201" i="4" s="1"/>
  <c r="AE202" i="4" s="1"/>
  <c r="AF202" i="4" s="1"/>
  <c r="P206" i="4"/>
  <c r="Q207" i="4" s="1"/>
  <c r="R207" i="4" s="1"/>
  <c r="O206" i="4"/>
  <c r="G179" i="4"/>
  <c r="E179" i="4" s="1"/>
  <c r="S184" i="4" l="1"/>
  <c r="T184" i="4" s="1"/>
  <c r="Z201" i="4"/>
  <c r="AC201" i="4" s="1"/>
  <c r="AB202" i="4" s="1"/>
  <c r="AD202" i="4" s="1"/>
  <c r="AE203" i="4" s="1"/>
  <c r="AF203" i="4" s="1"/>
  <c r="N207" i="4"/>
  <c r="P207" i="4" s="1"/>
  <c r="Q208" i="4" s="1"/>
  <c r="R208" i="4" s="1"/>
  <c r="H179" i="4"/>
  <c r="U184" i="4" l="1"/>
  <c r="V184" i="4" s="1"/>
  <c r="L207" i="4"/>
  <c r="O207" i="4" s="1"/>
  <c r="N208" i="4" s="1"/>
  <c r="L208" i="4" s="1"/>
  <c r="Z202" i="4"/>
  <c r="AC202" i="4" s="1"/>
  <c r="AB203" i="4" s="1"/>
  <c r="AD203" i="4" s="1"/>
  <c r="AE204" i="4" s="1"/>
  <c r="AF204" i="4" s="1"/>
  <c r="G180" i="4"/>
  <c r="E180" i="4" s="1"/>
  <c r="S185" i="4" l="1"/>
  <c r="T185" i="4" s="1"/>
  <c r="Z203" i="4"/>
  <c r="AC203" i="4" s="1"/>
  <c r="P208" i="4"/>
  <c r="Q209" i="4" s="1"/>
  <c r="R209" i="4" s="1"/>
  <c r="O208" i="4"/>
  <c r="H180" i="4"/>
  <c r="U185" i="4" l="1"/>
  <c r="V185" i="4" s="1"/>
  <c r="AB204" i="4"/>
  <c r="Z204" i="4" s="1"/>
  <c r="AC204" i="4" s="1"/>
  <c r="G181" i="4"/>
  <c r="E181" i="4" s="1"/>
  <c r="H181" i="4" s="1"/>
  <c r="N209" i="4"/>
  <c r="L209" i="4" s="1"/>
  <c r="S186" i="4" l="1"/>
  <c r="T186" i="4" s="1"/>
  <c r="AD204" i="4"/>
  <c r="AE205" i="4" s="1"/>
  <c r="AF205" i="4" s="1"/>
  <c r="AB205" i="4"/>
  <c r="Z205" i="4" s="1"/>
  <c r="AC205" i="4" s="1"/>
  <c r="P209" i="4"/>
  <c r="Q210" i="4" s="1"/>
  <c r="R210" i="4" s="1"/>
  <c r="O209" i="4"/>
  <c r="G182" i="4"/>
  <c r="E182" i="4" s="1"/>
  <c r="U186" i="4" l="1"/>
  <c r="V186" i="4" s="1"/>
  <c r="AD205" i="4"/>
  <c r="AE206" i="4" s="1"/>
  <c r="AF206" i="4" s="1"/>
  <c r="AB206" i="4"/>
  <c r="N210" i="4"/>
  <c r="L210" i="4" s="1"/>
  <c r="H182" i="4"/>
  <c r="S187" i="4" l="1"/>
  <c r="T187" i="4" s="1"/>
  <c r="AD206" i="4"/>
  <c r="AE207" i="4" s="1"/>
  <c r="AF207" i="4" s="1"/>
  <c r="Z206" i="4"/>
  <c r="AC206" i="4" s="1"/>
  <c r="P210" i="4"/>
  <c r="Q211" i="4" s="1"/>
  <c r="R211" i="4" s="1"/>
  <c r="O210" i="4"/>
  <c r="G183" i="4"/>
  <c r="E183" i="4" s="1"/>
  <c r="U187" i="4" l="1"/>
  <c r="V187" i="4" s="1"/>
  <c r="N211" i="4"/>
  <c r="L211" i="4" s="1"/>
  <c r="AB207" i="4"/>
  <c r="Z207" i="4" s="1"/>
  <c r="H183" i="4"/>
  <c r="S188" i="4" l="1"/>
  <c r="T188" i="4" s="1"/>
  <c r="P211" i="4"/>
  <c r="Q212" i="4" s="1"/>
  <c r="R212" i="4" s="1"/>
  <c r="O211" i="4"/>
  <c r="AC207" i="4"/>
  <c r="AD207" i="4"/>
  <c r="AE208" i="4" s="1"/>
  <c r="AF208" i="4" s="1"/>
  <c r="G184" i="4"/>
  <c r="E184" i="4" s="1"/>
  <c r="U188" i="4" l="1"/>
  <c r="V188" i="4" s="1"/>
  <c r="AB208" i="4"/>
  <c r="Z208" i="4" s="1"/>
  <c r="N212" i="4"/>
  <c r="L212" i="4" s="1"/>
  <c r="O212" i="4" s="1"/>
  <c r="H184" i="4"/>
  <c r="S189" i="4" l="1"/>
  <c r="T189" i="4" s="1"/>
  <c r="AD208" i="4"/>
  <c r="AE209" i="4" s="1"/>
  <c r="AF209" i="4" s="1"/>
  <c r="P212" i="4"/>
  <c r="Q213" i="4" s="1"/>
  <c r="R213" i="4" s="1"/>
  <c r="AC208" i="4"/>
  <c r="N213" i="4"/>
  <c r="L213" i="4" s="1"/>
  <c r="O213" i="4" s="1"/>
  <c r="G185" i="4"/>
  <c r="E185" i="4" s="1"/>
  <c r="U189" i="4" l="1"/>
  <c r="V189" i="4" s="1"/>
  <c r="P213" i="4"/>
  <c r="Q214" i="4" s="1"/>
  <c r="R214" i="4" s="1"/>
  <c r="AB209" i="4"/>
  <c r="N214" i="4"/>
  <c r="H185" i="4"/>
  <c r="S190" i="4" l="1"/>
  <c r="T190" i="4" s="1"/>
  <c r="P214" i="4"/>
  <c r="Q215" i="4" s="1"/>
  <c r="R215" i="4" s="1"/>
  <c r="AD209" i="4"/>
  <c r="Z209" i="4"/>
  <c r="AC209" i="4" s="1"/>
  <c r="L214" i="4"/>
  <c r="O214" i="4" s="1"/>
  <c r="G186" i="4"/>
  <c r="E186" i="4" s="1"/>
  <c r="U190" i="4" l="1"/>
  <c r="V190" i="4" s="1"/>
  <c r="AB210" i="4"/>
  <c r="Z210" i="4" s="1"/>
  <c r="AC210" i="4" s="1"/>
  <c r="AE210" i="4"/>
  <c r="AF210" i="4" s="1"/>
  <c r="N215" i="4"/>
  <c r="L215" i="4" s="1"/>
  <c r="H186" i="4"/>
  <c r="S191" i="4" l="1"/>
  <c r="T191" i="4" s="1"/>
  <c r="AD210" i="4"/>
  <c r="AE211" i="4" s="1"/>
  <c r="AF211" i="4" s="1"/>
  <c r="AB211" i="4"/>
  <c r="P215" i="4"/>
  <c r="Q216" i="4" s="1"/>
  <c r="R216" i="4" s="1"/>
  <c r="O215" i="4"/>
  <c r="G187" i="4"/>
  <c r="E187" i="4" s="1"/>
  <c r="U191" i="4" l="1"/>
  <c r="V191" i="4" s="1"/>
  <c r="AD211" i="4"/>
  <c r="AE212" i="4" s="1"/>
  <c r="AF212" i="4" s="1"/>
  <c r="Z211" i="4"/>
  <c r="AC211" i="4" s="1"/>
  <c r="AB212" i="4" s="1"/>
  <c r="N216" i="4"/>
  <c r="L216" i="4" s="1"/>
  <c r="O216" i="4" s="1"/>
  <c r="H187" i="4"/>
  <c r="S192" i="4" l="1"/>
  <c r="T192" i="4" s="1"/>
  <c r="AD212" i="4"/>
  <c r="AE213" i="4" s="1"/>
  <c r="AF213" i="4" s="1"/>
  <c r="Z212" i="4"/>
  <c r="AC212" i="4" s="1"/>
  <c r="P216" i="4"/>
  <c r="Q217" i="4" s="1"/>
  <c r="R217" i="4" s="1"/>
  <c r="N217" i="4"/>
  <c r="L217" i="4" s="1"/>
  <c r="G188" i="4"/>
  <c r="E188" i="4" s="1"/>
  <c r="U192" i="4" l="1"/>
  <c r="V192" i="4" s="1"/>
  <c r="AB213" i="4"/>
  <c r="AD213" i="4" s="1"/>
  <c r="AE214" i="4" s="1"/>
  <c r="AF214" i="4" s="1"/>
  <c r="P217" i="4"/>
  <c r="Q218" i="4" s="1"/>
  <c r="R218" i="4" s="1"/>
  <c r="O217" i="4"/>
  <c r="H188" i="4"/>
  <c r="S193" i="4" l="1"/>
  <c r="T193" i="4" s="1"/>
  <c r="Z213" i="4"/>
  <c r="AC213" i="4" s="1"/>
  <c r="N218" i="4"/>
  <c r="P218" i="4" s="1"/>
  <c r="Q219" i="4" s="1"/>
  <c r="R219" i="4" s="1"/>
  <c r="G189" i="4"/>
  <c r="E189" i="4" s="1"/>
  <c r="U193" i="4" l="1"/>
  <c r="V193" i="4" s="1"/>
  <c r="L218" i="4"/>
  <c r="O218" i="4" s="1"/>
  <c r="N219" i="4" s="1"/>
  <c r="AB214" i="4"/>
  <c r="AD214" i="4" s="1"/>
  <c r="AE215" i="4" s="1"/>
  <c r="AF215" i="4" s="1"/>
  <c r="H189" i="4"/>
  <c r="S194" i="4" l="1"/>
  <c r="T194" i="4" s="1"/>
  <c r="Z214" i="4"/>
  <c r="AC214" i="4" s="1"/>
  <c r="L219" i="4"/>
  <c r="O219" i="4" s="1"/>
  <c r="P219" i="4"/>
  <c r="Q220" i="4" s="1"/>
  <c r="R220" i="4" s="1"/>
  <c r="G190" i="4"/>
  <c r="E190" i="4" s="1"/>
  <c r="U194" i="4" l="1"/>
  <c r="V194" i="4" s="1"/>
  <c r="AB215" i="4"/>
  <c r="AD215" i="4" s="1"/>
  <c r="AE216" i="4" s="1"/>
  <c r="AF216" i="4" s="1"/>
  <c r="N220" i="4"/>
  <c r="L220" i="4" s="1"/>
  <c r="H190" i="4"/>
  <c r="S195" i="4" l="1"/>
  <c r="T195" i="4" s="1"/>
  <c r="Z215" i="4"/>
  <c r="AC215" i="4" s="1"/>
  <c r="P220" i="4"/>
  <c r="Q221" i="4" s="1"/>
  <c r="R221" i="4" s="1"/>
  <c r="O220" i="4"/>
  <c r="G191" i="4"/>
  <c r="U195" i="4" l="1"/>
  <c r="V195" i="4" s="1"/>
  <c r="AB216" i="4"/>
  <c r="AD216" i="4" s="1"/>
  <c r="AE217" i="4" s="1"/>
  <c r="AF217" i="4" s="1"/>
  <c r="N221" i="4"/>
  <c r="P221" i="4" s="1"/>
  <c r="Q222" i="4" s="1"/>
  <c r="R222" i="4" s="1"/>
  <c r="E191" i="4"/>
  <c r="H191" i="4" s="1"/>
  <c r="S196" i="4" l="1"/>
  <c r="T196" i="4" s="1"/>
  <c r="L221" i="4"/>
  <c r="O221" i="4" s="1"/>
  <c r="Z216" i="4"/>
  <c r="AC216" i="4" s="1"/>
  <c r="G192" i="4"/>
  <c r="E192" i="4" s="1"/>
  <c r="H192" i="4" s="1"/>
  <c r="U196" i="4" l="1"/>
  <c r="V196" i="4" s="1"/>
  <c r="N222" i="4"/>
  <c r="AB217" i="4"/>
  <c r="AD217" i="4" s="1"/>
  <c r="AE218" i="4" s="1"/>
  <c r="AF218" i="4" s="1"/>
  <c r="G193" i="4"/>
  <c r="E193" i="4" s="1"/>
  <c r="S197" i="4" l="1"/>
  <c r="T197" i="4" s="1"/>
  <c r="U197" i="4" s="1"/>
  <c r="Z217" i="4"/>
  <c r="AC217" i="4" s="1"/>
  <c r="P222" i="4"/>
  <c r="L222" i="4"/>
  <c r="O222" i="4" s="1"/>
  <c r="H193" i="4"/>
  <c r="V197" i="4" l="1"/>
  <c r="N223" i="4"/>
  <c r="L223" i="4" s="1"/>
  <c r="O223" i="4" s="1"/>
  <c r="Q223" i="4"/>
  <c r="R223" i="4" s="1"/>
  <c r="AB218" i="4"/>
  <c r="AD218" i="4" s="1"/>
  <c r="AE219" i="4" s="1"/>
  <c r="AF219" i="4" s="1"/>
  <c r="G194" i="4"/>
  <c r="E194" i="4" s="1"/>
  <c r="S198" i="4" l="1"/>
  <c r="T198" i="4" s="1"/>
  <c r="P223" i="4"/>
  <c r="Q224" i="4" s="1"/>
  <c r="R224" i="4" s="1"/>
  <c r="Z218" i="4"/>
  <c r="AC218" i="4" s="1"/>
  <c r="N224" i="4"/>
  <c r="L224" i="4" s="1"/>
  <c r="O224" i="4" s="1"/>
  <c r="H194" i="4"/>
  <c r="U198" i="4" l="1"/>
  <c r="V198" i="4" s="1"/>
  <c r="P224" i="4"/>
  <c r="Q225" i="4" s="1"/>
  <c r="R225" i="4" s="1"/>
  <c r="AB219" i="4"/>
  <c r="AD219" i="4" s="1"/>
  <c r="AE220" i="4" s="1"/>
  <c r="AF220" i="4" s="1"/>
  <c r="N225" i="4"/>
  <c r="G195" i="4"/>
  <c r="S199" i="4" l="1"/>
  <c r="T199" i="4" s="1"/>
  <c r="P225" i="4"/>
  <c r="Q226" i="4" s="1"/>
  <c r="R226" i="4" s="1"/>
  <c r="Z219" i="4"/>
  <c r="AC219" i="4" s="1"/>
  <c r="L225" i="4"/>
  <c r="O225" i="4" s="1"/>
  <c r="N226" i="4" s="1"/>
  <c r="E195" i="4"/>
  <c r="H195" i="4" s="1"/>
  <c r="U199" i="4" l="1"/>
  <c r="V199" i="4" s="1"/>
  <c r="L226" i="4"/>
  <c r="O226" i="4" s="1"/>
  <c r="G196" i="4"/>
  <c r="E196" i="4" s="1"/>
  <c r="H196" i="4" s="1"/>
  <c r="P226" i="4"/>
  <c r="Q227" i="4" s="1"/>
  <c r="R227" i="4" s="1"/>
  <c r="AB220" i="4"/>
  <c r="AD220" i="4" s="1"/>
  <c r="AE221" i="4" s="1"/>
  <c r="AF221" i="4" s="1"/>
  <c r="S200" i="4" l="1"/>
  <c r="T200" i="4" s="1"/>
  <c r="Z220" i="4"/>
  <c r="AC220" i="4" s="1"/>
  <c r="N227" i="4"/>
  <c r="P227" i="4" s="1"/>
  <c r="Q228" i="4" s="1"/>
  <c r="R228" i="4" s="1"/>
  <c r="G197" i="4"/>
  <c r="E197" i="4" s="1"/>
  <c r="U200" i="4" l="1"/>
  <c r="V200" i="4" s="1"/>
  <c r="L227" i="4"/>
  <c r="O227" i="4" s="1"/>
  <c r="N228" i="4" s="1"/>
  <c r="P228" i="4" s="1"/>
  <c r="Q229" i="4" s="1"/>
  <c r="R229" i="4" s="1"/>
  <c r="AB221" i="4"/>
  <c r="AD221" i="4" s="1"/>
  <c r="H197" i="4"/>
  <c r="S201" i="4" l="1"/>
  <c r="T201" i="4" s="1"/>
  <c r="L228" i="4"/>
  <c r="O228" i="4" s="1"/>
  <c r="N229" i="4" s="1"/>
  <c r="P229" i="4" s="1"/>
  <c r="Q230" i="4" s="1"/>
  <c r="R230" i="4" s="1"/>
  <c r="Z221" i="4"/>
  <c r="AC221" i="4" s="1"/>
  <c r="AE222" i="4"/>
  <c r="AF222" i="4" s="1"/>
  <c r="G198" i="4"/>
  <c r="E198" i="4" s="1"/>
  <c r="U201" i="4" l="1"/>
  <c r="V201" i="4" s="1"/>
  <c r="L229" i="4"/>
  <c r="O229" i="4" s="1"/>
  <c r="AB222" i="4"/>
  <c r="AD222" i="4" s="1"/>
  <c r="H198" i="4"/>
  <c r="S202" i="4" l="1"/>
  <c r="T202" i="4" s="1"/>
  <c r="U202" i="4" s="1"/>
  <c r="Z222" i="4"/>
  <c r="AC222" i="4" s="1"/>
  <c r="N230" i="4"/>
  <c r="P230" i="4" s="1"/>
  <c r="Q231" i="4" s="1"/>
  <c r="R231" i="4" s="1"/>
  <c r="AE223" i="4"/>
  <c r="AF223" i="4" s="1"/>
  <c r="G199" i="4"/>
  <c r="V202" i="4" l="1"/>
  <c r="L230" i="4"/>
  <c r="O230" i="4" s="1"/>
  <c r="E199" i="4"/>
  <c r="H199" i="4" s="1"/>
  <c r="AB223" i="4"/>
  <c r="AD223" i="4" s="1"/>
  <c r="AE224" i="4" s="1"/>
  <c r="AF224" i="4" s="1"/>
  <c r="S203" i="4" l="1"/>
  <c r="T203" i="4" s="1"/>
  <c r="Z223" i="4"/>
  <c r="AC223" i="4" s="1"/>
  <c r="N231" i="4"/>
  <c r="G200" i="4"/>
  <c r="E200" i="4" s="1"/>
  <c r="H200" i="4" s="1"/>
  <c r="U203" i="4" l="1"/>
  <c r="V203" i="4" s="1"/>
  <c r="P231" i="4"/>
  <c r="L231" i="4"/>
  <c r="O231" i="4" s="1"/>
  <c r="AB224" i="4"/>
  <c r="AD224" i="4" s="1"/>
  <c r="AE225" i="4" s="1"/>
  <c r="AF225" i="4" s="1"/>
  <c r="G201" i="4"/>
  <c r="S204" i="4" l="1"/>
  <c r="T204" i="4" s="1"/>
  <c r="Z224" i="4"/>
  <c r="AC224" i="4" s="1"/>
  <c r="N232" i="4"/>
  <c r="Q232" i="4"/>
  <c r="R232" i="4" s="1"/>
  <c r="E201" i="4"/>
  <c r="H201" i="4" s="1"/>
  <c r="U204" i="4" l="1"/>
  <c r="V204" i="4" s="1"/>
  <c r="P232" i="4"/>
  <c r="Q233" i="4" s="1"/>
  <c r="R233" i="4" s="1"/>
  <c r="AB225" i="4"/>
  <c r="Z225" i="4" s="1"/>
  <c r="L232" i="4"/>
  <c r="O232" i="4" s="1"/>
  <c r="G202" i="4"/>
  <c r="E202" i="4" s="1"/>
  <c r="H202" i="4" s="1"/>
  <c r="S205" i="4" l="1"/>
  <c r="T205" i="4" s="1"/>
  <c r="AD225" i="4"/>
  <c r="AE226" i="4" s="1"/>
  <c r="AF226" i="4" s="1"/>
  <c r="AC225" i="4"/>
  <c r="N233" i="4"/>
  <c r="P233" i="4" s="1"/>
  <c r="G203" i="4"/>
  <c r="E203" i="4" s="1"/>
  <c r="U205" i="4" l="1"/>
  <c r="V205" i="4" s="1"/>
  <c r="AB226" i="4"/>
  <c r="Q234" i="4"/>
  <c r="R234" i="4" s="1"/>
  <c r="L233" i="4"/>
  <c r="O233" i="4" s="1"/>
  <c r="H203" i="4"/>
  <c r="S206" i="4" l="1"/>
  <c r="T206" i="4" s="1"/>
  <c r="AD226" i="4"/>
  <c r="Z226" i="4"/>
  <c r="AC226" i="4" s="1"/>
  <c r="N234" i="4"/>
  <c r="P234" i="4" s="1"/>
  <c r="G204" i="4"/>
  <c r="E204" i="4" s="1"/>
  <c r="U206" i="4" l="1"/>
  <c r="V206" i="4" s="1"/>
  <c r="L234" i="4"/>
  <c r="O234" i="4" s="1"/>
  <c r="N235" i="4" s="1"/>
  <c r="L235" i="4" s="1"/>
  <c r="O235" i="4" s="1"/>
  <c r="AB227" i="4"/>
  <c r="Z227" i="4" s="1"/>
  <c r="AC227" i="4" s="1"/>
  <c r="AE227" i="4"/>
  <c r="AF227" i="4" s="1"/>
  <c r="Q235" i="4"/>
  <c r="R235" i="4" s="1"/>
  <c r="H204" i="4"/>
  <c r="S207" i="4" l="1"/>
  <c r="T207" i="4" s="1"/>
  <c r="AB228" i="4"/>
  <c r="Z228" i="4" s="1"/>
  <c r="AC228" i="4" s="1"/>
  <c r="AD227" i="4"/>
  <c r="N236" i="4"/>
  <c r="L236" i="4" s="1"/>
  <c r="P235" i="4"/>
  <c r="G205" i="4"/>
  <c r="U207" i="4" l="1"/>
  <c r="V207" i="4" s="1"/>
  <c r="AB229" i="4"/>
  <c r="Z229" i="4" s="1"/>
  <c r="AC229" i="4" s="1"/>
  <c r="AE228" i="4"/>
  <c r="Q236" i="4"/>
  <c r="R236" i="4" s="1"/>
  <c r="O236" i="4"/>
  <c r="E205" i="4"/>
  <c r="H205" i="4" s="1"/>
  <c r="AD228" i="4" l="1"/>
  <c r="AF228" i="4"/>
  <c r="S208" i="4"/>
  <c r="T208" i="4" s="1"/>
  <c r="P236" i="4"/>
  <c r="Q237" i="4" s="1"/>
  <c r="R237" i="4" s="1"/>
  <c r="AE229" i="4"/>
  <c r="AB230" i="4"/>
  <c r="N237" i="4"/>
  <c r="L237" i="4" s="1"/>
  <c r="O237" i="4" s="1"/>
  <c r="G206" i="4"/>
  <c r="AD229" i="4" l="1"/>
  <c r="AE230" i="4" s="1"/>
  <c r="AF230" i="4" s="1"/>
  <c r="AF229" i="4"/>
  <c r="U208" i="4"/>
  <c r="V208" i="4" s="1"/>
  <c r="Z230" i="4"/>
  <c r="AC230" i="4" s="1"/>
  <c r="N238" i="4"/>
  <c r="L238" i="4" s="1"/>
  <c r="O238" i="4" s="1"/>
  <c r="P237" i="4"/>
  <c r="E206" i="4"/>
  <c r="H206" i="4" s="1"/>
  <c r="AD230" i="4" l="1"/>
  <c r="AE231" i="4" s="1"/>
  <c r="AF231" i="4" s="1"/>
  <c r="S209" i="4"/>
  <c r="T209" i="4" s="1"/>
  <c r="AB231" i="4"/>
  <c r="N239" i="4"/>
  <c r="L239" i="4" s="1"/>
  <c r="O239" i="4" s="1"/>
  <c r="Q238" i="4"/>
  <c r="R238" i="4" s="1"/>
  <c r="G207" i="4"/>
  <c r="E207" i="4" s="1"/>
  <c r="H207" i="4" s="1"/>
  <c r="AD231" i="4" l="1"/>
  <c r="AE232" i="4" s="1"/>
  <c r="AF232" i="4" s="1"/>
  <c r="U209" i="4"/>
  <c r="V209" i="4" s="1"/>
  <c r="Z231" i="4"/>
  <c r="AC231" i="4" s="1"/>
  <c r="AB232" i="4" s="1"/>
  <c r="AD232" i="4" s="1"/>
  <c r="AE233" i="4" s="1"/>
  <c r="AF233" i="4" s="1"/>
  <c r="N240" i="4"/>
  <c r="L240" i="4" s="1"/>
  <c r="O240" i="4" s="1"/>
  <c r="P238" i="4"/>
  <c r="G208" i="4"/>
  <c r="E208" i="4" s="1"/>
  <c r="H208" i="4" s="1"/>
  <c r="S210" i="4" l="1"/>
  <c r="T210" i="4" s="1"/>
  <c r="Z232" i="4"/>
  <c r="AC232" i="4" s="1"/>
  <c r="N241" i="4"/>
  <c r="L241" i="4" s="1"/>
  <c r="O241" i="4" s="1"/>
  <c r="Q239" i="4"/>
  <c r="R239" i="4" s="1"/>
  <c r="G209" i="4"/>
  <c r="U210" i="4" l="1"/>
  <c r="V210" i="4" s="1"/>
  <c r="AB233" i="4"/>
  <c r="Z233" i="4" s="1"/>
  <c r="N242" i="4"/>
  <c r="L242" i="4" s="1"/>
  <c r="O242" i="4" s="1"/>
  <c r="P239" i="4"/>
  <c r="E209" i="4"/>
  <c r="H209" i="4" s="1"/>
  <c r="S211" i="4" l="1"/>
  <c r="T211" i="4" s="1"/>
  <c r="AD233" i="4"/>
  <c r="AE234" i="4" s="1"/>
  <c r="AF234" i="4" s="1"/>
  <c r="AC233" i="4"/>
  <c r="N243" i="4"/>
  <c r="L243" i="4" s="1"/>
  <c r="O243" i="4" s="1"/>
  <c r="Q240" i="4"/>
  <c r="R240" i="4" s="1"/>
  <c r="G210" i="4"/>
  <c r="E210" i="4" s="1"/>
  <c r="H210" i="4" s="1"/>
  <c r="U211" i="4" l="1"/>
  <c r="V211" i="4" s="1"/>
  <c r="P240" i="4"/>
  <c r="Q241" i="4" s="1"/>
  <c r="R241" i="4" s="1"/>
  <c r="AB234" i="4"/>
  <c r="AD234" i="4" s="1"/>
  <c r="N244" i="4"/>
  <c r="L244" i="4" s="1"/>
  <c r="G211" i="4"/>
  <c r="E211" i="4" s="1"/>
  <c r="S212" i="4" l="1"/>
  <c r="T212" i="4" s="1"/>
  <c r="P241" i="4"/>
  <c r="Q242" i="4" s="1"/>
  <c r="R242" i="4" s="1"/>
  <c r="AE235" i="4"/>
  <c r="AF235" i="4" s="1"/>
  <c r="Z234" i="4"/>
  <c r="AC234" i="4" s="1"/>
  <c r="O244" i="4"/>
  <c r="H211" i="4"/>
  <c r="U212" i="4" l="1"/>
  <c r="V212" i="4" s="1"/>
  <c r="P242" i="4"/>
  <c r="Q243" i="4" s="1"/>
  <c r="R243" i="4" s="1"/>
  <c r="AB235" i="4"/>
  <c r="AD235" i="4" s="1"/>
  <c r="AE236" i="4" s="1"/>
  <c r="AF236" i="4" s="1"/>
  <c r="N245" i="4"/>
  <c r="L245" i="4" s="1"/>
  <c r="O245" i="4" s="1"/>
  <c r="G212" i="4"/>
  <c r="E212" i="4" s="1"/>
  <c r="S213" i="4" l="1"/>
  <c r="T213" i="4" s="1"/>
  <c r="P243" i="4"/>
  <c r="Q244" i="4" s="1"/>
  <c r="R244" i="4" s="1"/>
  <c r="Z235" i="4"/>
  <c r="AC235" i="4" s="1"/>
  <c r="AB236" i="4" s="1"/>
  <c r="N246" i="4"/>
  <c r="L246" i="4" s="1"/>
  <c r="O246" i="4" s="1"/>
  <c r="H212" i="4"/>
  <c r="U213" i="4" l="1"/>
  <c r="V213" i="4" s="1"/>
  <c r="AD236" i="4"/>
  <c r="AE237" i="4" s="1"/>
  <c r="AF237" i="4" s="1"/>
  <c r="Z236" i="4"/>
  <c r="AC236" i="4" s="1"/>
  <c r="AB237" i="4" s="1"/>
  <c r="P244" i="4"/>
  <c r="N247" i="4"/>
  <c r="L247" i="4" s="1"/>
  <c r="O247" i="4" s="1"/>
  <c r="G213" i="4"/>
  <c r="E213" i="4" s="1"/>
  <c r="S214" i="4" l="1"/>
  <c r="T214" i="4" s="1"/>
  <c r="AD237" i="4"/>
  <c r="AE238" i="4" s="1"/>
  <c r="AF238" i="4" s="1"/>
  <c r="Q245" i="4"/>
  <c r="R245" i="4" s="1"/>
  <c r="Z237" i="4"/>
  <c r="AC237" i="4" s="1"/>
  <c r="AB238" i="4" s="1"/>
  <c r="N248" i="4"/>
  <c r="L248" i="4" s="1"/>
  <c r="H213" i="4"/>
  <c r="U214" i="4" l="1"/>
  <c r="V214" i="4" s="1"/>
  <c r="AD238" i="4"/>
  <c r="AE239" i="4" s="1"/>
  <c r="AF239" i="4" s="1"/>
  <c r="P245" i="4"/>
  <c r="Q246" i="4" s="1"/>
  <c r="R246" i="4" s="1"/>
  <c r="Z238" i="4"/>
  <c r="AC238" i="4" s="1"/>
  <c r="O248" i="4"/>
  <c r="G214" i="4"/>
  <c r="E214" i="4" s="1"/>
  <c r="S215" i="4" l="1"/>
  <c r="T215" i="4" s="1"/>
  <c r="P246" i="4"/>
  <c r="Q247" i="4" s="1"/>
  <c r="R247" i="4" s="1"/>
  <c r="N249" i="4"/>
  <c r="L249" i="4" s="1"/>
  <c r="O249" i="4" s="1"/>
  <c r="AB239" i="4"/>
  <c r="AD239" i="4" s="1"/>
  <c r="H214" i="4"/>
  <c r="U215" i="4" l="1"/>
  <c r="V215" i="4" s="1"/>
  <c r="P247" i="4"/>
  <c r="Q248" i="4" s="1"/>
  <c r="R248" i="4" s="1"/>
  <c r="Z239" i="4"/>
  <c r="AC239" i="4" s="1"/>
  <c r="N250" i="4"/>
  <c r="L250" i="4" s="1"/>
  <c r="O250" i="4" s="1"/>
  <c r="AE240" i="4"/>
  <c r="AF240" i="4" s="1"/>
  <c r="G215" i="4"/>
  <c r="E215" i="4" s="1"/>
  <c r="S216" i="4" l="1"/>
  <c r="T216" i="4" s="1"/>
  <c r="P248" i="4"/>
  <c r="Q249" i="4" s="1"/>
  <c r="R249" i="4" s="1"/>
  <c r="AB240" i="4"/>
  <c r="AD240" i="4" s="1"/>
  <c r="AE241" i="4" s="1"/>
  <c r="AF241" i="4" s="1"/>
  <c r="N251" i="4"/>
  <c r="L251" i="4" s="1"/>
  <c r="H215" i="4"/>
  <c r="U216" i="4" l="1"/>
  <c r="V216" i="4" s="1"/>
  <c r="Z240" i="4"/>
  <c r="AC240" i="4" s="1"/>
  <c r="AB241" i="4" s="1"/>
  <c r="AD241" i="4" s="1"/>
  <c r="AE242" i="4" s="1"/>
  <c r="AF242" i="4" s="1"/>
  <c r="P249" i="4"/>
  <c r="O251" i="4"/>
  <c r="G216" i="4"/>
  <c r="E216" i="4" s="1"/>
  <c r="S217" i="4" l="1"/>
  <c r="T217" i="4" s="1"/>
  <c r="Z241" i="4"/>
  <c r="AC241" i="4" s="1"/>
  <c r="N252" i="4"/>
  <c r="L252" i="4" s="1"/>
  <c r="Q250" i="4"/>
  <c r="R250" i="4" s="1"/>
  <c r="H216" i="4"/>
  <c r="U217" i="4" l="1"/>
  <c r="V217" i="4" s="1"/>
  <c r="P250" i="4"/>
  <c r="Q251" i="4" s="1"/>
  <c r="R251" i="4" s="1"/>
  <c r="AB242" i="4"/>
  <c r="AD242" i="4" s="1"/>
  <c r="AE243" i="4" s="1"/>
  <c r="AF243" i="4" s="1"/>
  <c r="O252" i="4"/>
  <c r="G217" i="4"/>
  <c r="S218" i="4" l="1"/>
  <c r="T218" i="4" s="1"/>
  <c r="U218" i="4" s="1"/>
  <c r="Z242" i="4"/>
  <c r="AC242" i="4" s="1"/>
  <c r="P251" i="4"/>
  <c r="Q252" i="4" s="1"/>
  <c r="R252" i="4" s="1"/>
  <c r="N253" i="4"/>
  <c r="L253" i="4" s="1"/>
  <c r="O253" i="4" s="1"/>
  <c r="E217" i="4"/>
  <c r="H217" i="4" s="1"/>
  <c r="V218" i="4" l="1"/>
  <c r="P252" i="4"/>
  <c r="Q253" i="4" s="1"/>
  <c r="R253" i="4" s="1"/>
  <c r="N254" i="4"/>
  <c r="L254" i="4" s="1"/>
  <c r="O254" i="4" s="1"/>
  <c r="G218" i="4"/>
  <c r="E218" i="4" s="1"/>
  <c r="H218" i="4" s="1"/>
  <c r="AB243" i="4"/>
  <c r="AD243" i="4" s="1"/>
  <c r="AE244" i="4" s="1"/>
  <c r="AF244" i="4" s="1"/>
  <c r="S219" i="4" l="1"/>
  <c r="T219" i="4" s="1"/>
  <c r="P253" i="4"/>
  <c r="Q254" i="4" s="1"/>
  <c r="R254" i="4" s="1"/>
  <c r="Z243" i="4"/>
  <c r="AC243" i="4" s="1"/>
  <c r="N255" i="4"/>
  <c r="G219" i="4"/>
  <c r="E219" i="4" s="1"/>
  <c r="U219" i="4" l="1"/>
  <c r="V219" i="4" s="1"/>
  <c r="P254" i="4"/>
  <c r="Q255" i="4" s="1"/>
  <c r="R255" i="4" s="1"/>
  <c r="L255" i="4"/>
  <c r="O255" i="4" s="1"/>
  <c r="AB244" i="4"/>
  <c r="AD244" i="4" s="1"/>
  <c r="AE245" i="4" s="1"/>
  <c r="AF245" i="4" s="1"/>
  <c r="H219" i="4"/>
  <c r="S220" i="4" l="1"/>
  <c r="T220" i="4" s="1"/>
  <c r="P255" i="4"/>
  <c r="Q256" i="4" s="1"/>
  <c r="R256" i="4" s="1"/>
  <c r="Z244" i="4"/>
  <c r="AC244" i="4" s="1"/>
  <c r="N256" i="4"/>
  <c r="L256" i="4" s="1"/>
  <c r="G220" i="4"/>
  <c r="E220" i="4" s="1"/>
  <c r="U220" i="4" l="1"/>
  <c r="V220" i="4" s="1"/>
  <c r="AB245" i="4"/>
  <c r="Z245" i="4" s="1"/>
  <c r="P256" i="4"/>
  <c r="Q257" i="4" s="1"/>
  <c r="R257" i="4" s="1"/>
  <c r="O256" i="4"/>
  <c r="H220" i="4"/>
  <c r="S221" i="4" l="1"/>
  <c r="T221" i="4" s="1"/>
  <c r="AD245" i="4"/>
  <c r="AE246" i="4" s="1"/>
  <c r="AF246" i="4" s="1"/>
  <c r="AC245" i="4"/>
  <c r="N257" i="4"/>
  <c r="P257" i="4" s="1"/>
  <c r="Q258" i="4" s="1"/>
  <c r="R258" i="4" s="1"/>
  <c r="G221" i="4"/>
  <c r="E221" i="4" s="1"/>
  <c r="U221" i="4" l="1"/>
  <c r="V221" i="4" s="1"/>
  <c r="AB246" i="4"/>
  <c r="L257" i="4"/>
  <c r="O257" i="4" s="1"/>
  <c r="H221" i="4"/>
  <c r="S222" i="4" l="1"/>
  <c r="T222" i="4" s="1"/>
  <c r="AD246" i="4"/>
  <c r="Z246" i="4"/>
  <c r="AC246" i="4" s="1"/>
  <c r="N258" i="4"/>
  <c r="L258" i="4" s="1"/>
  <c r="G222" i="4"/>
  <c r="E222" i="4" s="1"/>
  <c r="U222" i="4" l="1"/>
  <c r="V222" i="4" s="1"/>
  <c r="AB247" i="4"/>
  <c r="AE247" i="4"/>
  <c r="AF247" i="4" s="1"/>
  <c r="P258" i="4"/>
  <c r="Q259" i="4" s="1"/>
  <c r="R259" i="4" s="1"/>
  <c r="O258" i="4"/>
  <c r="H222" i="4"/>
  <c r="S223" i="4" l="1"/>
  <c r="T223" i="4" s="1"/>
  <c r="AD247" i="4"/>
  <c r="AE248" i="4" s="1"/>
  <c r="AF248" i="4" s="1"/>
  <c r="Z247" i="4"/>
  <c r="AC247" i="4" s="1"/>
  <c r="N259" i="4"/>
  <c r="L259" i="4" s="1"/>
  <c r="G223" i="4"/>
  <c r="E223" i="4" s="1"/>
  <c r="U223" i="4" l="1"/>
  <c r="V223" i="4" s="1"/>
  <c r="AB248" i="4"/>
  <c r="P259" i="4"/>
  <c r="Q260" i="4" s="1"/>
  <c r="R260" i="4" s="1"/>
  <c r="O259" i="4"/>
  <c r="H223" i="4"/>
  <c r="S224" i="4" l="1"/>
  <c r="T224" i="4" s="1"/>
  <c r="AD248" i="4"/>
  <c r="Z248" i="4"/>
  <c r="AC248" i="4" s="1"/>
  <c r="N260" i="4"/>
  <c r="L260" i="4" s="1"/>
  <c r="G224" i="4"/>
  <c r="E224" i="4" s="1"/>
  <c r="U224" i="4" l="1"/>
  <c r="V224" i="4" s="1"/>
  <c r="AB249" i="4"/>
  <c r="AE249" i="4"/>
  <c r="AF249" i="4" s="1"/>
  <c r="P260" i="4"/>
  <c r="Q261" i="4" s="1"/>
  <c r="R261" i="4" s="1"/>
  <c r="O260" i="4"/>
  <c r="H224" i="4"/>
  <c r="S225" i="4" l="1"/>
  <c r="T225" i="4" s="1"/>
  <c r="U225" i="4" s="1"/>
  <c r="AD249" i="4"/>
  <c r="AE250" i="4" s="1"/>
  <c r="AF250" i="4" s="1"/>
  <c r="Z249" i="4"/>
  <c r="AC249" i="4" s="1"/>
  <c r="N261" i="4"/>
  <c r="L261" i="4" s="1"/>
  <c r="G225" i="4"/>
  <c r="E225" i="4" s="1"/>
  <c r="V225" i="4" l="1"/>
  <c r="AB250" i="4"/>
  <c r="P261" i="4"/>
  <c r="Q262" i="4" s="1"/>
  <c r="R262" i="4" s="1"/>
  <c r="O261" i="4"/>
  <c r="H225" i="4"/>
  <c r="S226" i="4" l="1"/>
  <c r="T226" i="4" s="1"/>
  <c r="AD250" i="4"/>
  <c r="Z250" i="4"/>
  <c r="AC250" i="4" s="1"/>
  <c r="N262" i="4"/>
  <c r="P262" i="4" s="1"/>
  <c r="Q263" i="4" s="1"/>
  <c r="R263" i="4" s="1"/>
  <c r="G226" i="4"/>
  <c r="E226" i="4" s="1"/>
  <c r="U226" i="4" l="1"/>
  <c r="V226" i="4" s="1"/>
  <c r="L262" i="4"/>
  <c r="O262" i="4" s="1"/>
  <c r="N263" i="4" s="1"/>
  <c r="L263" i="4" s="1"/>
  <c r="AB251" i="4"/>
  <c r="Z251" i="4" s="1"/>
  <c r="AC251" i="4" s="1"/>
  <c r="AE251" i="4"/>
  <c r="AF251" i="4" s="1"/>
  <c r="H226" i="4"/>
  <c r="S227" i="4" l="1"/>
  <c r="T227" i="4" s="1"/>
  <c r="AB252" i="4"/>
  <c r="AD251" i="4"/>
  <c r="AE252" i="4" s="1"/>
  <c r="AF252" i="4" s="1"/>
  <c r="P263" i="4"/>
  <c r="Q264" i="4" s="1"/>
  <c r="R264" i="4" s="1"/>
  <c r="O263" i="4"/>
  <c r="G227" i="4"/>
  <c r="E227" i="4" s="1"/>
  <c r="U227" i="4" l="1"/>
  <c r="V227" i="4" s="1"/>
  <c r="AD252" i="4"/>
  <c r="AE253" i="4" s="1"/>
  <c r="AF253" i="4" s="1"/>
  <c r="Z252" i="4"/>
  <c r="AC252" i="4" s="1"/>
  <c r="N264" i="4"/>
  <c r="L264" i="4" s="1"/>
  <c r="O264" i="4" s="1"/>
  <c r="H227" i="4"/>
  <c r="S228" i="4" l="1"/>
  <c r="T228" i="4" s="1"/>
  <c r="P264" i="4"/>
  <c r="Q265" i="4" s="1"/>
  <c r="R265" i="4" s="1"/>
  <c r="AB253" i="4"/>
  <c r="AD253" i="4" s="1"/>
  <c r="AE254" i="4" s="1"/>
  <c r="AF254" i="4" s="1"/>
  <c r="N265" i="4"/>
  <c r="L265" i="4" s="1"/>
  <c r="G228" i="4"/>
  <c r="E228" i="4" s="1"/>
  <c r="U228" i="4" l="1"/>
  <c r="V228" i="4" s="1"/>
  <c r="Z253" i="4"/>
  <c r="AC253" i="4" s="1"/>
  <c r="P265" i="4"/>
  <c r="Q266" i="4" s="1"/>
  <c r="R266" i="4" s="1"/>
  <c r="O265" i="4"/>
  <c r="H228" i="4"/>
  <c r="S229" i="4" l="1"/>
  <c r="T229" i="4" s="1"/>
  <c r="AB254" i="4"/>
  <c r="AD254" i="4" s="1"/>
  <c r="AE255" i="4" s="1"/>
  <c r="AF255" i="4" s="1"/>
  <c r="N266" i="4"/>
  <c r="L266" i="4" s="1"/>
  <c r="O266" i="4" s="1"/>
  <c r="G229" i="4"/>
  <c r="E229" i="4" s="1"/>
  <c r="U229" i="4" l="1"/>
  <c r="V229" i="4" s="1"/>
  <c r="Z254" i="4"/>
  <c r="AC254" i="4" s="1"/>
  <c r="P266" i="4"/>
  <c r="Q267" i="4" s="1"/>
  <c r="R267" i="4" s="1"/>
  <c r="N267" i="4"/>
  <c r="H229" i="4"/>
  <c r="S230" i="4" l="1"/>
  <c r="T230" i="4" s="1"/>
  <c r="P267" i="4"/>
  <c r="Q268" i="4" s="1"/>
  <c r="R268" i="4" s="1"/>
  <c r="AB255" i="4"/>
  <c r="AD255" i="4" s="1"/>
  <c r="L267" i="4"/>
  <c r="O267" i="4" s="1"/>
  <c r="G230" i="4"/>
  <c r="E230" i="4" s="1"/>
  <c r="U230" i="4" l="1"/>
  <c r="V230" i="4" s="1"/>
  <c r="AE256" i="4"/>
  <c r="AF256" i="4" s="1"/>
  <c r="Z255" i="4"/>
  <c r="AC255" i="4" s="1"/>
  <c r="N268" i="4"/>
  <c r="L268" i="4" s="1"/>
  <c r="H230" i="4"/>
  <c r="S231" i="4" l="1"/>
  <c r="T231" i="4" s="1"/>
  <c r="AB256" i="4"/>
  <c r="Z256" i="4" s="1"/>
  <c r="P268" i="4"/>
  <c r="Q269" i="4" s="1"/>
  <c r="R269" i="4" s="1"/>
  <c r="O268" i="4"/>
  <c r="G231" i="4"/>
  <c r="E231" i="4" s="1"/>
  <c r="U231" i="4" l="1"/>
  <c r="V231" i="4" s="1"/>
  <c r="AC256" i="4"/>
  <c r="AD256" i="4"/>
  <c r="N269" i="4"/>
  <c r="L269" i="4" s="1"/>
  <c r="H231" i="4"/>
  <c r="S232" i="4" l="1"/>
  <c r="T232" i="4" s="1"/>
  <c r="AE257" i="4"/>
  <c r="AF257" i="4" s="1"/>
  <c r="AB257" i="4"/>
  <c r="Z257" i="4" s="1"/>
  <c r="AC257" i="4" s="1"/>
  <c r="P269" i="4"/>
  <c r="Q270" i="4" s="1"/>
  <c r="R270" i="4" s="1"/>
  <c r="O269" i="4"/>
  <c r="G232" i="4"/>
  <c r="E232" i="4" s="1"/>
  <c r="U232" i="4" l="1"/>
  <c r="V232" i="4" s="1"/>
  <c r="AB258" i="4"/>
  <c r="Z258" i="4" s="1"/>
  <c r="AC258" i="4" s="1"/>
  <c r="AD257" i="4"/>
  <c r="N270" i="4"/>
  <c r="L270" i="4" s="1"/>
  <c r="H232" i="4"/>
  <c r="S233" i="4" l="1"/>
  <c r="AB259" i="4"/>
  <c r="Z259" i="4" s="1"/>
  <c r="AC259" i="4" s="1"/>
  <c r="AE258" i="4"/>
  <c r="P270" i="4"/>
  <c r="Q271" i="4" s="1"/>
  <c r="R271" i="4" s="1"/>
  <c r="O270" i="4"/>
  <c r="G233" i="4"/>
  <c r="E233" i="4" s="1"/>
  <c r="AD258" i="4" l="1"/>
  <c r="AF258" i="4"/>
  <c r="T233" i="4"/>
  <c r="U233" i="4" s="1"/>
  <c r="AE259" i="4"/>
  <c r="AB260" i="4"/>
  <c r="N271" i="4"/>
  <c r="L271" i="4" s="1"/>
  <c r="H233" i="4"/>
  <c r="AD259" i="4" l="1"/>
  <c r="AE260" i="4" s="1"/>
  <c r="AF260" i="4" s="1"/>
  <c r="AF259" i="4"/>
  <c r="V233" i="4"/>
  <c r="Z260" i="4"/>
  <c r="AC260" i="4" s="1"/>
  <c r="P271" i="4"/>
  <c r="Q272" i="4" s="1"/>
  <c r="R272" i="4" s="1"/>
  <c r="O271" i="4"/>
  <c r="G234" i="4"/>
  <c r="E234" i="4" s="1"/>
  <c r="AD260" i="4" l="1"/>
  <c r="AE261" i="4" s="1"/>
  <c r="AF261" i="4" s="1"/>
  <c r="S234" i="4"/>
  <c r="AB261" i="4"/>
  <c r="N272" i="4"/>
  <c r="L272" i="4" s="1"/>
  <c r="O272" i="4" s="1"/>
  <c r="H234" i="4"/>
  <c r="AD261" i="4" l="1"/>
  <c r="AE262" i="4" s="1"/>
  <c r="AF262" i="4" s="1"/>
  <c r="T234" i="4"/>
  <c r="P272" i="4"/>
  <c r="Q273" i="4" s="1"/>
  <c r="R273" i="4" s="1"/>
  <c r="Z261" i="4"/>
  <c r="AC261" i="4" s="1"/>
  <c r="N273" i="4"/>
  <c r="L273" i="4" s="1"/>
  <c r="G235" i="4"/>
  <c r="E235" i="4" s="1"/>
  <c r="U234" i="4" l="1"/>
  <c r="V234" i="4" s="1"/>
  <c r="AB262" i="4"/>
  <c r="AD262" i="4" s="1"/>
  <c r="AE263" i="4" s="1"/>
  <c r="AF263" i="4" s="1"/>
  <c r="P273" i="4"/>
  <c r="Q274" i="4" s="1"/>
  <c r="R274" i="4" s="1"/>
  <c r="O273" i="4"/>
  <c r="H235" i="4"/>
  <c r="S235" i="4" l="1"/>
  <c r="Z262" i="4"/>
  <c r="AC262" i="4" s="1"/>
  <c r="N274" i="4"/>
  <c r="L274" i="4" s="1"/>
  <c r="G236" i="4"/>
  <c r="E236" i="4" s="1"/>
  <c r="T235" i="4" l="1"/>
  <c r="AB263" i="4"/>
  <c r="AD263" i="4" s="1"/>
  <c r="AE264" i="4" s="1"/>
  <c r="AF264" i="4" s="1"/>
  <c r="P274" i="4"/>
  <c r="Q275" i="4" s="1"/>
  <c r="R275" i="4" s="1"/>
  <c r="O274" i="4"/>
  <c r="H236" i="4"/>
  <c r="U235" i="4" l="1"/>
  <c r="V235" i="4" s="1"/>
  <c r="Z263" i="4"/>
  <c r="AC263" i="4" s="1"/>
  <c r="N275" i="4"/>
  <c r="L275" i="4" s="1"/>
  <c r="G237" i="4"/>
  <c r="E237" i="4" s="1"/>
  <c r="S236" i="4" l="1"/>
  <c r="P275" i="4"/>
  <c r="Q276" i="4" s="1"/>
  <c r="R276" i="4" s="1"/>
  <c r="AB264" i="4"/>
  <c r="AD264" i="4" s="1"/>
  <c r="AE265" i="4" s="1"/>
  <c r="AF265" i="4" s="1"/>
  <c r="O275" i="4"/>
  <c r="H237" i="4"/>
  <c r="T236" i="4" l="1"/>
  <c r="U236" i="4" s="1"/>
  <c r="Z264" i="4"/>
  <c r="AC264" i="4" s="1"/>
  <c r="N276" i="4"/>
  <c r="P276" i="4" s="1"/>
  <c r="Q277" i="4" s="1"/>
  <c r="R277" i="4" s="1"/>
  <c r="G238" i="4"/>
  <c r="E238" i="4" s="1"/>
  <c r="V236" i="4" l="1"/>
  <c r="AB265" i="4"/>
  <c r="AD265" i="4" s="1"/>
  <c r="AE266" i="4" s="1"/>
  <c r="AF266" i="4" s="1"/>
  <c r="L276" i="4"/>
  <c r="O276" i="4" s="1"/>
  <c r="H238" i="4"/>
  <c r="S237" i="4" l="1"/>
  <c r="Z265" i="4"/>
  <c r="AC265" i="4" s="1"/>
  <c r="N277" i="4"/>
  <c r="P277" i="4" s="1"/>
  <c r="Q278" i="4" s="1"/>
  <c r="R278" i="4" s="1"/>
  <c r="G239" i="4"/>
  <c r="E239" i="4" s="1"/>
  <c r="T237" i="4" l="1"/>
  <c r="U237" i="4" s="1"/>
  <c r="AB266" i="4"/>
  <c r="AD266" i="4" s="1"/>
  <c r="AE267" i="4" s="1"/>
  <c r="AF267" i="4" s="1"/>
  <c r="L277" i="4"/>
  <c r="O277" i="4" s="1"/>
  <c r="H239" i="4"/>
  <c r="V237" i="4" l="1"/>
  <c r="Z266" i="4"/>
  <c r="AC266" i="4" s="1"/>
  <c r="N278" i="4"/>
  <c r="P278" i="4" s="1"/>
  <c r="Q279" i="4" s="1"/>
  <c r="R279" i="4" s="1"/>
  <c r="G240" i="4"/>
  <c r="E240" i="4" s="1"/>
  <c r="S238" i="4" l="1"/>
  <c r="AB267" i="4"/>
  <c r="AD267" i="4" s="1"/>
  <c r="AE268" i="4" s="1"/>
  <c r="AF268" i="4" s="1"/>
  <c r="L278" i="4"/>
  <c r="O278" i="4" s="1"/>
  <c r="H240" i="4"/>
  <c r="T238" i="4" l="1"/>
  <c r="Z267" i="4"/>
  <c r="AC267" i="4" s="1"/>
  <c r="N279" i="4"/>
  <c r="P279" i="4" s="1"/>
  <c r="Q280" i="4" s="1"/>
  <c r="R280" i="4" s="1"/>
  <c r="G241" i="4"/>
  <c r="E241" i="4" s="1"/>
  <c r="U238" i="4" l="1"/>
  <c r="V238" i="4" s="1"/>
  <c r="AB268" i="4"/>
  <c r="AD268" i="4" s="1"/>
  <c r="AE269" i="4" s="1"/>
  <c r="AF269" i="4" s="1"/>
  <c r="L279" i="4"/>
  <c r="O279" i="4" s="1"/>
  <c r="H241" i="4"/>
  <c r="S239" i="4" l="1"/>
  <c r="Z268" i="4"/>
  <c r="AC268" i="4" s="1"/>
  <c r="N280" i="4"/>
  <c r="L280" i="4" s="1"/>
  <c r="G242" i="4"/>
  <c r="E242" i="4" s="1"/>
  <c r="T239" i="4" l="1"/>
  <c r="AB269" i="4"/>
  <c r="AD269" i="4" s="1"/>
  <c r="AE270" i="4" s="1"/>
  <c r="AF270" i="4" s="1"/>
  <c r="O280" i="4"/>
  <c r="P280" i="4"/>
  <c r="H242" i="4"/>
  <c r="U239" i="4" l="1"/>
  <c r="V239" i="4" s="1"/>
  <c r="Z269" i="4"/>
  <c r="AC269" i="4" s="1"/>
  <c r="Q281" i="4"/>
  <c r="R281" i="4" s="1"/>
  <c r="N281" i="4"/>
  <c r="G243" i="4"/>
  <c r="E243" i="4" s="1"/>
  <c r="S240" i="4" l="1"/>
  <c r="AB270" i="4"/>
  <c r="AD270" i="4" s="1"/>
  <c r="AE271" i="4" s="1"/>
  <c r="AF271" i="4" s="1"/>
  <c r="L281" i="4"/>
  <c r="O281" i="4" s="1"/>
  <c r="P281" i="4"/>
  <c r="H243" i="4"/>
  <c r="T240" i="4" l="1"/>
  <c r="U240" i="4" s="1"/>
  <c r="Z270" i="4"/>
  <c r="AC270" i="4" s="1"/>
  <c r="N282" i="4"/>
  <c r="Q282" i="4"/>
  <c r="R282" i="4" s="1"/>
  <c r="G244" i="4"/>
  <c r="E244" i="4" s="1"/>
  <c r="V240" i="4" l="1"/>
  <c r="P282" i="4"/>
  <c r="Q283" i="4" s="1"/>
  <c r="R283" i="4" s="1"/>
  <c r="AB271" i="4"/>
  <c r="AD271" i="4" s="1"/>
  <c r="AE272" i="4" s="1"/>
  <c r="AF272" i="4" s="1"/>
  <c r="L282" i="4"/>
  <c r="O282" i="4" s="1"/>
  <c r="H244" i="4"/>
  <c r="S241" i="4" l="1"/>
  <c r="Z271" i="4"/>
  <c r="AC271" i="4" s="1"/>
  <c r="N283" i="4"/>
  <c r="P283" i="4" s="1"/>
  <c r="Q284" i="4" s="1"/>
  <c r="R284" i="4" s="1"/>
  <c r="G245" i="4"/>
  <c r="E245" i="4" s="1"/>
  <c r="T241" i="4" l="1"/>
  <c r="U241" i="4" s="1"/>
  <c r="AB272" i="4"/>
  <c r="AD272" i="4" s="1"/>
  <c r="AE273" i="4" s="1"/>
  <c r="AF273" i="4" s="1"/>
  <c r="L283" i="4"/>
  <c r="O283" i="4" s="1"/>
  <c r="H245" i="4"/>
  <c r="V241" i="4" l="1"/>
  <c r="Z272" i="4"/>
  <c r="AC272" i="4" s="1"/>
  <c r="N284" i="4"/>
  <c r="P284" i="4" s="1"/>
  <c r="Q285" i="4" s="1"/>
  <c r="R285" i="4" s="1"/>
  <c r="G246" i="4"/>
  <c r="E246" i="4" s="1"/>
  <c r="S242" i="4" l="1"/>
  <c r="AB273" i="4"/>
  <c r="AD273" i="4" s="1"/>
  <c r="AE274" i="4" s="1"/>
  <c r="AF274" i="4" s="1"/>
  <c r="L284" i="4"/>
  <c r="O284" i="4" s="1"/>
  <c r="H246" i="4"/>
  <c r="T242" i="4" l="1"/>
  <c r="Z273" i="4"/>
  <c r="AC273" i="4" s="1"/>
  <c r="AB274" i="4" s="1"/>
  <c r="AD274" i="4" s="1"/>
  <c r="AE275" i="4" s="1"/>
  <c r="AF275" i="4" s="1"/>
  <c r="N285" i="4"/>
  <c r="P285" i="4" s="1"/>
  <c r="G247" i="4"/>
  <c r="E247" i="4" s="1"/>
  <c r="U242" i="4" l="1"/>
  <c r="V242" i="4" s="1"/>
  <c r="Z274" i="4"/>
  <c r="AC274" i="4" s="1"/>
  <c r="AB275" i="4" s="1"/>
  <c r="AD275" i="4" s="1"/>
  <c r="AE276" i="4" s="1"/>
  <c r="AF276" i="4" s="1"/>
  <c r="L285" i="4"/>
  <c r="O285" i="4" s="1"/>
  <c r="Q286" i="4"/>
  <c r="R286" i="4" s="1"/>
  <c r="H247" i="4"/>
  <c r="S243" i="4" l="1"/>
  <c r="Z275" i="4"/>
  <c r="AC275" i="4" s="1"/>
  <c r="AB276" i="4" s="1"/>
  <c r="AD276" i="4" s="1"/>
  <c r="AE277" i="4" s="1"/>
  <c r="AF277" i="4" s="1"/>
  <c r="N286" i="4"/>
  <c r="P286" i="4" s="1"/>
  <c r="G248" i="4"/>
  <c r="E248" i="4" s="1"/>
  <c r="T243" i="4" l="1"/>
  <c r="L286" i="4"/>
  <c r="O286" i="4" s="1"/>
  <c r="N287" i="4" s="1"/>
  <c r="L287" i="4" s="1"/>
  <c r="O287" i="4" s="1"/>
  <c r="Z276" i="4"/>
  <c r="AC276" i="4" s="1"/>
  <c r="Q287" i="4"/>
  <c r="R287" i="4" s="1"/>
  <c r="H248" i="4"/>
  <c r="U243" i="4" l="1"/>
  <c r="V243" i="4" s="1"/>
  <c r="AB277" i="4"/>
  <c r="Z277" i="4" s="1"/>
  <c r="N288" i="4"/>
  <c r="L288" i="4" s="1"/>
  <c r="O288" i="4" s="1"/>
  <c r="P287" i="4"/>
  <c r="G249" i="4"/>
  <c r="E249" i="4" s="1"/>
  <c r="S244" i="4" l="1"/>
  <c r="AD277" i="4"/>
  <c r="AE278" i="4" s="1"/>
  <c r="AF278" i="4" s="1"/>
  <c r="AC277" i="4"/>
  <c r="N289" i="4"/>
  <c r="L289" i="4" s="1"/>
  <c r="Q288" i="4"/>
  <c r="R288" i="4" s="1"/>
  <c r="H249" i="4"/>
  <c r="T244" i="4" l="1"/>
  <c r="U244" i="4" s="1"/>
  <c r="P288" i="4"/>
  <c r="Q289" i="4" s="1"/>
  <c r="R289" i="4" s="1"/>
  <c r="AB278" i="4"/>
  <c r="O289" i="4"/>
  <c r="G250" i="4"/>
  <c r="E250" i="4" s="1"/>
  <c r="V244" i="4" l="1"/>
  <c r="P289" i="4"/>
  <c r="Q290" i="4" s="1"/>
  <c r="R290" i="4" s="1"/>
  <c r="AD278" i="4"/>
  <c r="Z278" i="4"/>
  <c r="AC278" i="4" s="1"/>
  <c r="N290" i="4"/>
  <c r="H250" i="4"/>
  <c r="S245" i="4" l="1"/>
  <c r="P290" i="4"/>
  <c r="Q291" i="4" s="1"/>
  <c r="R291" i="4" s="1"/>
  <c r="AB279" i="4"/>
  <c r="Z279" i="4" s="1"/>
  <c r="AC279" i="4" s="1"/>
  <c r="AE279" i="4"/>
  <c r="AF279" i="4" s="1"/>
  <c r="L290" i="4"/>
  <c r="O290" i="4" s="1"/>
  <c r="G251" i="4"/>
  <c r="E251" i="4" s="1"/>
  <c r="T245" i="4" l="1"/>
  <c r="AB280" i="4"/>
  <c r="AD279" i="4"/>
  <c r="AE280" i="4" s="1"/>
  <c r="AF280" i="4" s="1"/>
  <c r="N291" i="4"/>
  <c r="H251" i="4"/>
  <c r="U245" i="4" l="1"/>
  <c r="V245" i="4" s="1"/>
  <c r="AD280" i="4"/>
  <c r="AE281" i="4" s="1"/>
  <c r="AF281" i="4" s="1"/>
  <c r="Z280" i="4"/>
  <c r="AC280" i="4" s="1"/>
  <c r="P291" i="4"/>
  <c r="L291" i="4"/>
  <c r="O291" i="4" s="1"/>
  <c r="G252" i="4"/>
  <c r="E252" i="4" s="1"/>
  <c r="S246" i="4" l="1"/>
  <c r="AB281" i="4"/>
  <c r="AD281" i="4" s="1"/>
  <c r="AE282" i="4" s="1"/>
  <c r="AF282" i="4" s="1"/>
  <c r="N292" i="4"/>
  <c r="L292" i="4" s="1"/>
  <c r="Q292" i="4"/>
  <c r="R292" i="4" s="1"/>
  <c r="H252" i="4"/>
  <c r="T246" i="4" l="1"/>
  <c r="P292" i="4"/>
  <c r="Q293" i="4" s="1"/>
  <c r="R293" i="4" s="1"/>
  <c r="Z281" i="4"/>
  <c r="AC281" i="4" s="1"/>
  <c r="O292" i="4"/>
  <c r="G253" i="4"/>
  <c r="E253" i="4" s="1"/>
  <c r="U246" i="4" l="1"/>
  <c r="V246" i="4" s="1"/>
  <c r="AB282" i="4"/>
  <c r="AD282" i="4" s="1"/>
  <c r="AE283" i="4" s="1"/>
  <c r="AF283" i="4" s="1"/>
  <c r="N293" i="4"/>
  <c r="H253" i="4"/>
  <c r="S247" i="4" l="1"/>
  <c r="Z282" i="4"/>
  <c r="AC282" i="4" s="1"/>
  <c r="P293" i="4"/>
  <c r="Q294" i="4" s="1"/>
  <c r="R294" i="4" s="1"/>
  <c r="L293" i="4"/>
  <c r="O293" i="4" s="1"/>
  <c r="G254" i="4"/>
  <c r="T247" i="4" l="1"/>
  <c r="AB283" i="4"/>
  <c r="AD283" i="4" s="1"/>
  <c r="AE284" i="4" s="1"/>
  <c r="AF284" i="4" s="1"/>
  <c r="N294" i="4"/>
  <c r="P294" i="4" s="1"/>
  <c r="E254" i="4"/>
  <c r="H254" i="4" s="1"/>
  <c r="U247" i="4" l="1"/>
  <c r="V247" i="4" s="1"/>
  <c r="Z283" i="4"/>
  <c r="AC283" i="4" s="1"/>
  <c r="Q295" i="4"/>
  <c r="R295" i="4" s="1"/>
  <c r="L294" i="4"/>
  <c r="O294" i="4" s="1"/>
  <c r="G255" i="4"/>
  <c r="E255" i="4" s="1"/>
  <c r="H255" i="4" s="1"/>
  <c r="S248" i="4" l="1"/>
  <c r="AB284" i="4"/>
  <c r="AD284" i="4" s="1"/>
  <c r="AE285" i="4" s="1"/>
  <c r="AF285" i="4" s="1"/>
  <c r="N295" i="4"/>
  <c r="P295" i="4" s="1"/>
  <c r="G256" i="4"/>
  <c r="E256" i="4" s="1"/>
  <c r="T248" i="4" l="1"/>
  <c r="U248" i="4" s="1"/>
  <c r="Z284" i="4"/>
  <c r="AC284" i="4" s="1"/>
  <c r="Q296" i="4"/>
  <c r="R296" i="4" s="1"/>
  <c r="L295" i="4"/>
  <c r="O295" i="4" s="1"/>
  <c r="H256" i="4"/>
  <c r="V248" i="4" l="1"/>
  <c r="AB285" i="4"/>
  <c r="AD285" i="4" s="1"/>
  <c r="AE286" i="4" s="1"/>
  <c r="AF286" i="4" s="1"/>
  <c r="N296" i="4"/>
  <c r="P296" i="4" s="1"/>
  <c r="G257" i="4"/>
  <c r="E257" i="4" s="1"/>
  <c r="S249" i="4" l="1"/>
  <c r="L296" i="4"/>
  <c r="O296" i="4" s="1"/>
  <c r="N297" i="4" s="1"/>
  <c r="L297" i="4" s="1"/>
  <c r="O297" i="4" s="1"/>
  <c r="Z285" i="4"/>
  <c r="AC285" i="4" s="1"/>
  <c r="Q297" i="4"/>
  <c r="R297" i="4" s="1"/>
  <c r="H257" i="4"/>
  <c r="T249" i="4" l="1"/>
  <c r="AB286" i="4"/>
  <c r="AD286" i="4" s="1"/>
  <c r="AE287" i="4" s="1"/>
  <c r="AF287" i="4" s="1"/>
  <c r="N298" i="4"/>
  <c r="L298" i="4" s="1"/>
  <c r="O298" i="4" s="1"/>
  <c r="P297" i="4"/>
  <c r="G258" i="4"/>
  <c r="U249" i="4" l="1"/>
  <c r="V249" i="4" s="1"/>
  <c r="Z286" i="4"/>
  <c r="AC286" i="4" s="1"/>
  <c r="N299" i="4"/>
  <c r="L299" i="4" s="1"/>
  <c r="O299" i="4" s="1"/>
  <c r="Q298" i="4"/>
  <c r="R298" i="4" s="1"/>
  <c r="E258" i="4"/>
  <c r="H258" i="4" s="1"/>
  <c r="S250" i="4" l="1"/>
  <c r="AB287" i="4"/>
  <c r="AD287" i="4" s="1"/>
  <c r="AE288" i="4" s="1"/>
  <c r="AF288" i="4" s="1"/>
  <c r="N300" i="4"/>
  <c r="L300" i="4" s="1"/>
  <c r="O300" i="4" s="1"/>
  <c r="P298" i="4"/>
  <c r="G259" i="4"/>
  <c r="E259" i="4" s="1"/>
  <c r="H259" i="4" s="1"/>
  <c r="T250" i="4" l="1"/>
  <c r="Z287" i="4"/>
  <c r="AC287" i="4" s="1"/>
  <c r="N301" i="4"/>
  <c r="L301" i="4" s="1"/>
  <c r="O301" i="4" s="1"/>
  <c r="Q299" i="4"/>
  <c r="R299" i="4" s="1"/>
  <c r="G260" i="4"/>
  <c r="E260" i="4" s="1"/>
  <c r="U250" i="4" l="1"/>
  <c r="V250" i="4" s="1"/>
  <c r="AB288" i="4"/>
  <c r="AD288" i="4" s="1"/>
  <c r="AE289" i="4" s="1"/>
  <c r="AF289" i="4" s="1"/>
  <c r="N302" i="4"/>
  <c r="L302" i="4" s="1"/>
  <c r="O302" i="4" s="1"/>
  <c r="P299" i="4"/>
  <c r="H260" i="4"/>
  <c r="S251" i="4" l="1"/>
  <c r="Z288" i="4"/>
  <c r="AC288" i="4" s="1"/>
  <c r="N303" i="4"/>
  <c r="L303" i="4" s="1"/>
  <c r="O303" i="4" s="1"/>
  <c r="Q300" i="4"/>
  <c r="R300" i="4" s="1"/>
  <c r="G261" i="4"/>
  <c r="E261" i="4" s="1"/>
  <c r="T251" i="4" l="1"/>
  <c r="AB289" i="4"/>
  <c r="AD289" i="4" s="1"/>
  <c r="AE290" i="4" s="1"/>
  <c r="AF290" i="4" s="1"/>
  <c r="N304" i="4"/>
  <c r="L304" i="4" s="1"/>
  <c r="O304" i="4" s="1"/>
  <c r="P300" i="4"/>
  <c r="H261" i="4"/>
  <c r="U251" i="4" l="1"/>
  <c r="V251" i="4" s="1"/>
  <c r="Z289" i="4"/>
  <c r="AC289" i="4" s="1"/>
  <c r="N305" i="4"/>
  <c r="L305" i="4" s="1"/>
  <c r="O305" i="4" s="1"/>
  <c r="Q301" i="4"/>
  <c r="R301" i="4" s="1"/>
  <c r="G262" i="4"/>
  <c r="E262" i="4" s="1"/>
  <c r="S252" i="4" l="1"/>
  <c r="AB290" i="4"/>
  <c r="AD290" i="4" s="1"/>
  <c r="AE291" i="4" s="1"/>
  <c r="AF291" i="4" s="1"/>
  <c r="N306" i="4"/>
  <c r="L306" i="4" s="1"/>
  <c r="O306" i="4" s="1"/>
  <c r="P301" i="4"/>
  <c r="H262" i="4"/>
  <c r="T252" i="4" l="1"/>
  <c r="U252" i="4" s="1"/>
  <c r="Z290" i="4"/>
  <c r="AC290" i="4" s="1"/>
  <c r="N307" i="4"/>
  <c r="L307" i="4" s="1"/>
  <c r="O307" i="4" s="1"/>
  <c r="Q302" i="4"/>
  <c r="R302" i="4" s="1"/>
  <c r="G263" i="4"/>
  <c r="E263" i="4" s="1"/>
  <c r="V252" i="4" l="1"/>
  <c r="N308" i="4"/>
  <c r="P302" i="4"/>
  <c r="AB291" i="4"/>
  <c r="AD291" i="4" s="1"/>
  <c r="AE292" i="4" s="1"/>
  <c r="AF292" i="4" s="1"/>
  <c r="H263" i="4"/>
  <c r="S253" i="4" l="1"/>
  <c r="Z291" i="4"/>
  <c r="AC291" i="4" s="1"/>
  <c r="Q303" i="4"/>
  <c r="R303" i="4" s="1"/>
  <c r="L308" i="4"/>
  <c r="O308" i="4" s="1"/>
  <c r="G264" i="4"/>
  <c r="E264" i="4" s="1"/>
  <c r="T253" i="4" l="1"/>
  <c r="P303" i="4"/>
  <c r="Q304" i="4" s="1"/>
  <c r="R304" i="4" s="1"/>
  <c r="N309" i="4"/>
  <c r="L309" i="4" s="1"/>
  <c r="AB292" i="4"/>
  <c r="AD292" i="4" s="1"/>
  <c r="AE293" i="4" s="1"/>
  <c r="AF293" i="4" s="1"/>
  <c r="H264" i="4"/>
  <c r="U253" i="4" l="1"/>
  <c r="V253" i="4" s="1"/>
  <c r="P304" i="4"/>
  <c r="Q305" i="4" s="1"/>
  <c r="R305" i="4" s="1"/>
  <c r="Z292" i="4"/>
  <c r="AC292" i="4" s="1"/>
  <c r="O309" i="4"/>
  <c r="G265" i="4"/>
  <c r="E265" i="4" s="1"/>
  <c r="S254" i="4" l="1"/>
  <c r="P305" i="4"/>
  <c r="Q306" i="4" s="1"/>
  <c r="R306" i="4" s="1"/>
  <c r="AB293" i="4"/>
  <c r="AD293" i="4" s="1"/>
  <c r="AE294" i="4" s="1"/>
  <c r="AF294" i="4" s="1"/>
  <c r="N310" i="4"/>
  <c r="L310" i="4" s="1"/>
  <c r="O310" i="4" s="1"/>
  <c r="H265" i="4"/>
  <c r="T254" i="4" l="1"/>
  <c r="Z293" i="4"/>
  <c r="AC293" i="4" s="1"/>
  <c r="N311" i="4"/>
  <c r="L311" i="4" s="1"/>
  <c r="O311" i="4" s="1"/>
  <c r="P306" i="4"/>
  <c r="G266" i="4"/>
  <c r="E266" i="4" s="1"/>
  <c r="U254" i="4" l="1"/>
  <c r="V254" i="4" s="1"/>
  <c r="AB294" i="4"/>
  <c r="N312" i="4"/>
  <c r="L312" i="4" s="1"/>
  <c r="O312" i="4" s="1"/>
  <c r="Q307" i="4"/>
  <c r="R307" i="4" s="1"/>
  <c r="H266" i="4"/>
  <c r="S255" i="4" l="1"/>
  <c r="T255" i="4" s="1"/>
  <c r="AD294" i="4"/>
  <c r="Z294" i="4"/>
  <c r="AC294" i="4" s="1"/>
  <c r="N313" i="4"/>
  <c r="L313" i="4" s="1"/>
  <c r="P307" i="4"/>
  <c r="G267" i="4"/>
  <c r="E267" i="4" s="1"/>
  <c r="U255" i="4" l="1"/>
  <c r="V255" i="4" s="1"/>
  <c r="AB295" i="4"/>
  <c r="Z295" i="4" s="1"/>
  <c r="AC295" i="4" s="1"/>
  <c r="AE295" i="4"/>
  <c r="AF295" i="4" s="1"/>
  <c r="Q308" i="4"/>
  <c r="R308" i="4" s="1"/>
  <c r="O313" i="4"/>
  <c r="H267" i="4"/>
  <c r="S256" i="4" l="1"/>
  <c r="P308" i="4"/>
  <c r="Q309" i="4" s="1"/>
  <c r="R309" i="4" s="1"/>
  <c r="AB296" i="4"/>
  <c r="AD295" i="4"/>
  <c r="AE296" i="4" s="1"/>
  <c r="AF296" i="4" s="1"/>
  <c r="N314" i="4"/>
  <c r="G268" i="4"/>
  <c r="E268" i="4" s="1"/>
  <c r="T256" i="4" l="1"/>
  <c r="U256" i="4" s="1"/>
  <c r="P309" i="4"/>
  <c r="Q310" i="4" s="1"/>
  <c r="R310" i="4" s="1"/>
  <c r="AD296" i="4"/>
  <c r="AE297" i="4" s="1"/>
  <c r="AF297" i="4" s="1"/>
  <c r="Z296" i="4"/>
  <c r="AC296" i="4" s="1"/>
  <c r="L314" i="4"/>
  <c r="O314" i="4" s="1"/>
  <c r="H268" i="4"/>
  <c r="V256" i="4" l="1"/>
  <c r="P310" i="4"/>
  <c r="Q311" i="4" s="1"/>
  <c r="R311" i="4" s="1"/>
  <c r="AB297" i="4"/>
  <c r="AD297" i="4" s="1"/>
  <c r="AE298" i="4" s="1"/>
  <c r="AF298" i="4" s="1"/>
  <c r="N315" i="4"/>
  <c r="G269" i="4"/>
  <c r="E269" i="4" s="1"/>
  <c r="S257" i="4" l="1"/>
  <c r="P311" i="4"/>
  <c r="Q312" i="4" s="1"/>
  <c r="R312" i="4" s="1"/>
  <c r="Z297" i="4"/>
  <c r="AC297" i="4" s="1"/>
  <c r="L315" i="4"/>
  <c r="O315" i="4" s="1"/>
  <c r="H269" i="4"/>
  <c r="T257" i="4" l="1"/>
  <c r="P312" i="4"/>
  <c r="Q313" i="4" s="1"/>
  <c r="R313" i="4" s="1"/>
  <c r="AB298" i="4"/>
  <c r="AD298" i="4" s="1"/>
  <c r="AE299" i="4" s="1"/>
  <c r="AF299" i="4" s="1"/>
  <c r="N316" i="4"/>
  <c r="G270" i="4"/>
  <c r="E270" i="4" s="1"/>
  <c r="U257" i="4" l="1"/>
  <c r="V257" i="4" s="1"/>
  <c r="Z298" i="4"/>
  <c r="AC298" i="4" s="1"/>
  <c r="P313" i="4"/>
  <c r="L316" i="4"/>
  <c r="O316" i="4" s="1"/>
  <c r="H270" i="4"/>
  <c r="S258" i="4" l="1"/>
  <c r="AB299" i="4"/>
  <c r="AD299" i="4" s="1"/>
  <c r="AE300" i="4" s="1"/>
  <c r="AF300" i="4" s="1"/>
  <c r="N317" i="4"/>
  <c r="L317" i="4" s="1"/>
  <c r="O317" i="4" s="1"/>
  <c r="Q314" i="4"/>
  <c r="R314" i="4" s="1"/>
  <c r="G271" i="4"/>
  <c r="E271" i="4" s="1"/>
  <c r="T258" i="4" l="1"/>
  <c r="Z299" i="4"/>
  <c r="AC299" i="4" s="1"/>
  <c r="AB300" i="4" s="1"/>
  <c r="AD300" i="4" s="1"/>
  <c r="AE301" i="4" s="1"/>
  <c r="AF301" i="4" s="1"/>
  <c r="P314" i="4"/>
  <c r="Q315" i="4" s="1"/>
  <c r="R315" i="4" s="1"/>
  <c r="N318" i="4"/>
  <c r="L318" i="4" s="1"/>
  <c r="O318" i="4" s="1"/>
  <c r="H271" i="4"/>
  <c r="U258" i="4" l="1"/>
  <c r="V258" i="4" s="1"/>
  <c r="Z300" i="4"/>
  <c r="AC300" i="4" s="1"/>
  <c r="N319" i="4"/>
  <c r="L319" i="4" s="1"/>
  <c r="P315" i="4"/>
  <c r="G272" i="4"/>
  <c r="E272" i="4" s="1"/>
  <c r="S259" i="4" l="1"/>
  <c r="AB301" i="4"/>
  <c r="AD301" i="4" s="1"/>
  <c r="AE302" i="4" s="1"/>
  <c r="AF302" i="4" s="1"/>
  <c r="Q316" i="4"/>
  <c r="R316" i="4" s="1"/>
  <c r="O319" i="4"/>
  <c r="H272" i="4"/>
  <c r="T259" i="4" l="1"/>
  <c r="P316" i="4"/>
  <c r="Q317" i="4" s="1"/>
  <c r="Z301" i="4"/>
  <c r="AC301" i="4" s="1"/>
  <c r="AB302" i="4" s="1"/>
  <c r="AD302" i="4" s="1"/>
  <c r="AE303" i="4" s="1"/>
  <c r="AF303" i="4" s="1"/>
  <c r="N320" i="4"/>
  <c r="G273" i="4"/>
  <c r="E273" i="4" s="1"/>
  <c r="U259" i="4" l="1"/>
  <c r="V259" i="4" s="1"/>
  <c r="R317" i="4"/>
  <c r="P317" i="4"/>
  <c r="Q318" i="4" s="1"/>
  <c r="R318" i="4" s="1"/>
  <c r="Z302" i="4"/>
  <c r="AC302" i="4" s="1"/>
  <c r="L320" i="4"/>
  <c r="O320" i="4" s="1"/>
  <c r="H273" i="4"/>
  <c r="S260" i="4" l="1"/>
  <c r="N321" i="4"/>
  <c r="P318" i="4"/>
  <c r="G274" i="4"/>
  <c r="E274" i="4" s="1"/>
  <c r="AB303" i="4"/>
  <c r="AD303" i="4" s="1"/>
  <c r="AE304" i="4" s="1"/>
  <c r="AF304" i="4" s="1"/>
  <c r="T260" i="4" l="1"/>
  <c r="U260" i="4" s="1"/>
  <c r="Z303" i="4"/>
  <c r="AC303" i="4" s="1"/>
  <c r="Q319" i="4"/>
  <c r="R319" i="4" s="1"/>
  <c r="L321" i="4"/>
  <c r="O321" i="4" s="1"/>
  <c r="H274" i="4"/>
  <c r="V260" i="4" l="1"/>
  <c r="N322" i="4"/>
  <c r="P319" i="4"/>
  <c r="G275" i="4"/>
  <c r="E275" i="4" s="1"/>
  <c r="AB304" i="4"/>
  <c r="AD304" i="4" s="1"/>
  <c r="S261" i="4" l="1"/>
  <c r="Z304" i="4"/>
  <c r="AC304" i="4" s="1"/>
  <c r="Q320" i="4"/>
  <c r="R320" i="4" s="1"/>
  <c r="L322" i="4"/>
  <c r="O322" i="4" s="1"/>
  <c r="AE305" i="4"/>
  <c r="AF305" i="4" s="1"/>
  <c r="H275" i="4"/>
  <c r="T261" i="4" l="1"/>
  <c r="P320" i="4"/>
  <c r="Q321" i="4" s="1"/>
  <c r="R321" i="4" s="1"/>
  <c r="N323" i="4"/>
  <c r="L323" i="4" s="1"/>
  <c r="O323" i="4" s="1"/>
  <c r="G276" i="4"/>
  <c r="E276" i="4" s="1"/>
  <c r="AB305" i="4"/>
  <c r="AD305" i="4" s="1"/>
  <c r="AE306" i="4" s="1"/>
  <c r="AF306" i="4" s="1"/>
  <c r="U261" i="4" l="1"/>
  <c r="V261" i="4" s="1"/>
  <c r="Z305" i="4"/>
  <c r="AC305" i="4" s="1"/>
  <c r="N324" i="4"/>
  <c r="L324" i="4" s="1"/>
  <c r="O324" i="4" s="1"/>
  <c r="P321" i="4"/>
  <c r="H276" i="4"/>
  <c r="S262" i="4" l="1"/>
  <c r="N325" i="4"/>
  <c r="L325" i="4" s="1"/>
  <c r="Q322" i="4"/>
  <c r="R322" i="4" s="1"/>
  <c r="G277" i="4"/>
  <c r="E277" i="4" s="1"/>
  <c r="AB306" i="4"/>
  <c r="AD306" i="4" s="1"/>
  <c r="AE307" i="4" s="1"/>
  <c r="AF307" i="4" s="1"/>
  <c r="T262" i="4" l="1"/>
  <c r="P322" i="4"/>
  <c r="Q323" i="4" s="1"/>
  <c r="R323" i="4" s="1"/>
  <c r="Z306" i="4"/>
  <c r="AC306" i="4" s="1"/>
  <c r="O325" i="4"/>
  <c r="H277" i="4"/>
  <c r="U262" i="4" l="1"/>
  <c r="V262" i="4" s="1"/>
  <c r="P323" i="4"/>
  <c r="Q324" i="4" s="1"/>
  <c r="R324" i="4" s="1"/>
  <c r="N326" i="4"/>
  <c r="G278" i="4"/>
  <c r="AB307" i="4"/>
  <c r="AD307" i="4" s="1"/>
  <c r="AE308" i="4" s="1"/>
  <c r="AF308" i="4" s="1"/>
  <c r="S263" i="4" l="1"/>
  <c r="P324" i="4"/>
  <c r="Q325" i="4" s="1"/>
  <c r="R325" i="4" s="1"/>
  <c r="Z307" i="4"/>
  <c r="AC307" i="4" s="1"/>
  <c r="L326" i="4"/>
  <c r="O326" i="4" s="1"/>
  <c r="E278" i="4"/>
  <c r="H278" i="4" s="1"/>
  <c r="T263" i="4" l="1"/>
  <c r="U263" i="4" s="1"/>
  <c r="P325" i="4"/>
  <c r="Q326" i="4" s="1"/>
  <c r="R326" i="4" s="1"/>
  <c r="N327" i="4"/>
  <c r="G279" i="4"/>
  <c r="E279" i="4" s="1"/>
  <c r="H279" i="4" s="1"/>
  <c r="AB308" i="4"/>
  <c r="AD308" i="4" s="1"/>
  <c r="AE309" i="4" s="1"/>
  <c r="AF309" i="4" s="1"/>
  <c r="V263" i="4" l="1"/>
  <c r="P326" i="4"/>
  <c r="Q327" i="4" s="1"/>
  <c r="R327" i="4" s="1"/>
  <c r="Z308" i="4"/>
  <c r="AC308" i="4" s="1"/>
  <c r="L327" i="4"/>
  <c r="O327" i="4" s="1"/>
  <c r="G280" i="4"/>
  <c r="E280" i="4" s="1"/>
  <c r="S264" i="4" l="1"/>
  <c r="P327" i="4"/>
  <c r="Q328" i="4" s="1"/>
  <c r="R328" i="4" s="1"/>
  <c r="N328" i="4"/>
  <c r="H280" i="4"/>
  <c r="AB309" i="4"/>
  <c r="AD309" i="4" s="1"/>
  <c r="AE310" i="4" s="1"/>
  <c r="AF310" i="4" s="1"/>
  <c r="T264" i="4" l="1"/>
  <c r="P328" i="4"/>
  <c r="Q329" i="4" s="1"/>
  <c r="R329" i="4" s="1"/>
  <c r="Z309" i="4"/>
  <c r="AC309" i="4" s="1"/>
  <c r="L328" i="4"/>
  <c r="O328" i="4" s="1"/>
  <c r="G281" i="4"/>
  <c r="E281" i="4" s="1"/>
  <c r="U264" i="4" l="1"/>
  <c r="V264" i="4" s="1"/>
  <c r="N329" i="4"/>
  <c r="H281" i="4"/>
  <c r="AB310" i="4"/>
  <c r="AD310" i="4" s="1"/>
  <c r="AE311" i="4" s="1"/>
  <c r="AF311" i="4" s="1"/>
  <c r="S265" i="4" l="1"/>
  <c r="Z310" i="4"/>
  <c r="P329" i="4"/>
  <c r="L329" i="4"/>
  <c r="O329" i="4" s="1"/>
  <c r="G282" i="4"/>
  <c r="E282" i="4" s="1"/>
  <c r="T265" i="4" l="1"/>
  <c r="U265" i="4" s="1"/>
  <c r="N330" i="4"/>
  <c r="L330" i="4" s="1"/>
  <c r="O330" i="4" s="1"/>
  <c r="Q330" i="4"/>
  <c r="R330" i="4" s="1"/>
  <c r="H282" i="4"/>
  <c r="V265" i="4" l="1"/>
  <c r="N331" i="4"/>
  <c r="L331" i="4" s="1"/>
  <c r="O331" i="4" s="1"/>
  <c r="P330" i="4"/>
  <c r="AC310" i="4"/>
  <c r="G283" i="4"/>
  <c r="E283" i="4" s="1"/>
  <c r="S266" i="4" l="1"/>
  <c r="T266" i="4" s="1"/>
  <c r="N332" i="4"/>
  <c r="L332" i="4" s="1"/>
  <c r="O332" i="4" s="1"/>
  <c r="Q331" i="4"/>
  <c r="R331" i="4" s="1"/>
  <c r="AB311" i="4"/>
  <c r="AD311" i="4" s="1"/>
  <c r="AE312" i="4" s="1"/>
  <c r="AF312" i="4" s="1"/>
  <c r="H283" i="4"/>
  <c r="U266" i="4" l="1"/>
  <c r="V266" i="4" s="1"/>
  <c r="Z311" i="4"/>
  <c r="AC311" i="4" s="1"/>
  <c r="N333" i="4"/>
  <c r="L333" i="4" s="1"/>
  <c r="O333" i="4" s="1"/>
  <c r="P331" i="4"/>
  <c r="G284" i="4"/>
  <c r="E284" i="4" s="1"/>
  <c r="S267" i="4" l="1"/>
  <c r="N334" i="4"/>
  <c r="L334" i="4" s="1"/>
  <c r="O334" i="4" s="1"/>
  <c r="Q332" i="4"/>
  <c r="R332" i="4" s="1"/>
  <c r="AB312" i="4"/>
  <c r="AD312" i="4" s="1"/>
  <c r="H284" i="4"/>
  <c r="T267" i="4" l="1"/>
  <c r="Z312" i="4"/>
  <c r="AC312" i="4" s="1"/>
  <c r="N335" i="4"/>
  <c r="L335" i="4" s="1"/>
  <c r="O335" i="4" s="1"/>
  <c r="P332" i="4"/>
  <c r="AE313" i="4"/>
  <c r="AF313" i="4" s="1"/>
  <c r="G285" i="4"/>
  <c r="E285" i="4" s="1"/>
  <c r="U267" i="4" l="1"/>
  <c r="V267" i="4" s="1"/>
  <c r="AB313" i="4"/>
  <c r="Z313" i="4" s="1"/>
  <c r="N336" i="4"/>
  <c r="L336" i="4" s="1"/>
  <c r="O336" i="4" s="1"/>
  <c r="Q333" i="4"/>
  <c r="R333" i="4" s="1"/>
  <c r="H285" i="4"/>
  <c r="S268" i="4" l="1"/>
  <c r="AD313" i="4"/>
  <c r="AE314" i="4" s="1"/>
  <c r="AF314" i="4" s="1"/>
  <c r="AC313" i="4"/>
  <c r="N337" i="4"/>
  <c r="L337" i="4" s="1"/>
  <c r="O337" i="4" s="1"/>
  <c r="P333" i="4"/>
  <c r="G286" i="4"/>
  <c r="E286" i="4" s="1"/>
  <c r="T268" i="4" l="1"/>
  <c r="AB314" i="4"/>
  <c r="N338" i="4"/>
  <c r="L338" i="4" s="1"/>
  <c r="O338" i="4" s="1"/>
  <c r="Q334" i="4"/>
  <c r="R334" i="4" s="1"/>
  <c r="H286" i="4"/>
  <c r="U268" i="4" l="1"/>
  <c r="V268" i="4" s="1"/>
  <c r="AD314" i="4"/>
  <c r="Z314" i="4"/>
  <c r="AC314" i="4" s="1"/>
  <c r="N339" i="4"/>
  <c r="L339" i="4" s="1"/>
  <c r="P334" i="4"/>
  <c r="G287" i="4"/>
  <c r="E287" i="4" s="1"/>
  <c r="S269" i="4" l="1"/>
  <c r="AB315" i="4"/>
  <c r="Z315" i="4" s="1"/>
  <c r="AC315" i="4" s="1"/>
  <c r="AE315" i="4"/>
  <c r="AF315" i="4" s="1"/>
  <c r="Q335" i="4"/>
  <c r="R335" i="4" s="1"/>
  <c r="O339" i="4"/>
  <c r="H287" i="4"/>
  <c r="T269" i="4" l="1"/>
  <c r="U269" i="4" s="1"/>
  <c r="P335" i="4"/>
  <c r="Q336" i="4" s="1"/>
  <c r="R336" i="4" s="1"/>
  <c r="AB316" i="4"/>
  <c r="AD315" i="4"/>
  <c r="AE316" i="4" s="1"/>
  <c r="AF316" i="4" s="1"/>
  <c r="N340" i="4"/>
  <c r="G288" i="4"/>
  <c r="E288" i="4" s="1"/>
  <c r="V269" i="4" l="1"/>
  <c r="P336" i="4"/>
  <c r="Q337" i="4" s="1"/>
  <c r="R337" i="4" s="1"/>
  <c r="AD316" i="4"/>
  <c r="AE317" i="4" s="1"/>
  <c r="AF317" i="4" s="1"/>
  <c r="Z316" i="4"/>
  <c r="AC316" i="4" s="1"/>
  <c r="L340" i="4"/>
  <c r="O340" i="4" s="1"/>
  <c r="H288" i="4"/>
  <c r="S270" i="4" l="1"/>
  <c r="T270" i="4" s="1"/>
  <c r="P337" i="4"/>
  <c r="Q338" i="4" s="1"/>
  <c r="R338" i="4" s="1"/>
  <c r="N341" i="4"/>
  <c r="AB317" i="4"/>
  <c r="AD317" i="4" s="1"/>
  <c r="AE318" i="4" s="1"/>
  <c r="AF318" i="4" s="1"/>
  <c r="G289" i="4"/>
  <c r="E289" i="4" s="1"/>
  <c r="U270" i="4" l="1"/>
  <c r="V270" i="4" s="1"/>
  <c r="P338" i="4"/>
  <c r="Q339" i="4" s="1"/>
  <c r="R339" i="4" s="1"/>
  <c r="Z317" i="4"/>
  <c r="AC317" i="4" s="1"/>
  <c r="L341" i="4"/>
  <c r="O341" i="4" s="1"/>
  <c r="H289" i="4"/>
  <c r="S271" i="4" l="1"/>
  <c r="T271" i="4" s="1"/>
  <c r="P339" i="4"/>
  <c r="Q340" i="4" s="1"/>
  <c r="R340" i="4" s="1"/>
  <c r="N342" i="4"/>
  <c r="L342" i="4" s="1"/>
  <c r="O342" i="4" s="1"/>
  <c r="AB318" i="4"/>
  <c r="AD318" i="4" s="1"/>
  <c r="AE319" i="4" s="1"/>
  <c r="AF319" i="4" s="1"/>
  <c r="G290" i="4"/>
  <c r="E290" i="4" s="1"/>
  <c r="U271" i="4" l="1"/>
  <c r="V271" i="4" s="1"/>
  <c r="Z318" i="4"/>
  <c r="AC318" i="4" s="1"/>
  <c r="N343" i="4"/>
  <c r="P340" i="4"/>
  <c r="H290" i="4"/>
  <c r="S272" i="4" l="1"/>
  <c r="AB319" i="4"/>
  <c r="AD319" i="4" s="1"/>
  <c r="AE320" i="4" s="1"/>
  <c r="AF320" i="4" s="1"/>
  <c r="Q341" i="4"/>
  <c r="R341" i="4" s="1"/>
  <c r="L343" i="4"/>
  <c r="O343" i="4" s="1"/>
  <c r="G291" i="4"/>
  <c r="E291" i="4" s="1"/>
  <c r="T272" i="4" l="1"/>
  <c r="Z319" i="4"/>
  <c r="AC319" i="4" s="1"/>
  <c r="AB320" i="4" s="1"/>
  <c r="P341" i="4"/>
  <c r="Q342" i="4" s="1"/>
  <c r="R342" i="4" s="1"/>
  <c r="N344" i="4"/>
  <c r="L344" i="4" s="1"/>
  <c r="O344" i="4" s="1"/>
  <c r="H291" i="4"/>
  <c r="U272" i="4" l="1"/>
  <c r="V272" i="4" s="1"/>
  <c r="Z320" i="4"/>
  <c r="AC320" i="4" s="1"/>
  <c r="AD320" i="4"/>
  <c r="AE321" i="4" s="1"/>
  <c r="AF321" i="4" s="1"/>
  <c r="N345" i="4"/>
  <c r="L345" i="4" s="1"/>
  <c r="O345" i="4" s="1"/>
  <c r="P342" i="4"/>
  <c r="G292" i="4"/>
  <c r="E292" i="4" s="1"/>
  <c r="S273" i="4" l="1"/>
  <c r="AB321" i="4"/>
  <c r="AD321" i="4" s="1"/>
  <c r="AE322" i="4" s="1"/>
  <c r="AF322" i="4" s="1"/>
  <c r="N346" i="4"/>
  <c r="L346" i="4" s="1"/>
  <c r="O346" i="4" s="1"/>
  <c r="Q343" i="4"/>
  <c r="R343" i="4" s="1"/>
  <c r="H292" i="4"/>
  <c r="T273" i="4" l="1"/>
  <c r="Z321" i="4"/>
  <c r="AC321" i="4" s="1"/>
  <c r="N347" i="4"/>
  <c r="L347" i="4" s="1"/>
  <c r="O347" i="4" s="1"/>
  <c r="P343" i="4"/>
  <c r="G293" i="4"/>
  <c r="E293" i="4" s="1"/>
  <c r="U273" i="4" l="1"/>
  <c r="V273" i="4" s="1"/>
  <c r="AB322" i="4"/>
  <c r="AD322" i="4" s="1"/>
  <c r="AE323" i="4" s="1"/>
  <c r="AF323" i="4" s="1"/>
  <c r="N348" i="4"/>
  <c r="L348" i="4" s="1"/>
  <c r="O348" i="4" s="1"/>
  <c r="Q344" i="4"/>
  <c r="R344" i="4" s="1"/>
  <c r="H293" i="4"/>
  <c r="S274" i="4" l="1"/>
  <c r="Z322" i="4"/>
  <c r="AC322" i="4" s="1"/>
  <c r="N349" i="4"/>
  <c r="L349" i="4" s="1"/>
  <c r="O349" i="4" s="1"/>
  <c r="P344" i="4"/>
  <c r="G294" i="4"/>
  <c r="E294" i="4" s="1"/>
  <c r="T274" i="4" l="1"/>
  <c r="AB323" i="4"/>
  <c r="AD323" i="4" s="1"/>
  <c r="AE324" i="4" s="1"/>
  <c r="AF324" i="4" s="1"/>
  <c r="N350" i="4"/>
  <c r="L350" i="4" s="1"/>
  <c r="O350" i="4" s="1"/>
  <c r="Q345" i="4"/>
  <c r="R345" i="4" s="1"/>
  <c r="H294" i="4"/>
  <c r="U274" i="4" l="1"/>
  <c r="V274" i="4" s="1"/>
  <c r="Z323" i="4"/>
  <c r="AC323" i="4" s="1"/>
  <c r="N351" i="4"/>
  <c r="L351" i="4" s="1"/>
  <c r="O351" i="4" s="1"/>
  <c r="P345" i="4"/>
  <c r="G295" i="4"/>
  <c r="E295" i="4" s="1"/>
  <c r="S275" i="4" l="1"/>
  <c r="AB324" i="4"/>
  <c r="AD324" i="4" s="1"/>
  <c r="AE325" i="4" s="1"/>
  <c r="AF325" i="4" s="1"/>
  <c r="N352" i="4"/>
  <c r="L352" i="4" s="1"/>
  <c r="O352" i="4" s="1"/>
  <c r="Q346" i="4"/>
  <c r="R346" i="4" s="1"/>
  <c r="H295" i="4"/>
  <c r="T275" i="4" l="1"/>
  <c r="U275" i="4" s="1"/>
  <c r="Z324" i="4"/>
  <c r="AC324" i="4" s="1"/>
  <c r="N353" i="4"/>
  <c r="L353" i="4" s="1"/>
  <c r="O353" i="4" s="1"/>
  <c r="P346" i="4"/>
  <c r="G296" i="4"/>
  <c r="E296" i="4" s="1"/>
  <c r="V275" i="4" l="1"/>
  <c r="AB325" i="4"/>
  <c r="AD325" i="4" s="1"/>
  <c r="AE326" i="4" s="1"/>
  <c r="AF326" i="4" s="1"/>
  <c r="N354" i="4"/>
  <c r="L354" i="4" s="1"/>
  <c r="O354" i="4" s="1"/>
  <c r="Q347" i="4"/>
  <c r="R347" i="4" s="1"/>
  <c r="H296" i="4"/>
  <c r="S276" i="4" l="1"/>
  <c r="Z325" i="4"/>
  <c r="AC325" i="4" s="1"/>
  <c r="N355" i="4"/>
  <c r="L355" i="4" s="1"/>
  <c r="O355" i="4" s="1"/>
  <c r="P347" i="4"/>
  <c r="G297" i="4"/>
  <c r="T276" i="4" l="1"/>
  <c r="U276" i="4" s="1"/>
  <c r="AB326" i="4"/>
  <c r="AD326" i="4" s="1"/>
  <c r="AE327" i="4" s="1"/>
  <c r="AF327" i="4" s="1"/>
  <c r="N356" i="4"/>
  <c r="L356" i="4" s="1"/>
  <c r="O356" i="4" s="1"/>
  <c r="Q348" i="4"/>
  <c r="R348" i="4" s="1"/>
  <c r="E297" i="4"/>
  <c r="H297" i="4" s="1"/>
  <c r="V276" i="4" l="1"/>
  <c r="Z326" i="4"/>
  <c r="AC326" i="4" s="1"/>
  <c r="N357" i="4"/>
  <c r="L357" i="4" s="1"/>
  <c r="O357" i="4" s="1"/>
  <c r="P348" i="4"/>
  <c r="G298" i="4"/>
  <c r="E298" i="4" s="1"/>
  <c r="H298" i="4" s="1"/>
  <c r="S277" i="4" l="1"/>
  <c r="AB327" i="4"/>
  <c r="AD327" i="4" s="1"/>
  <c r="AE328" i="4" s="1"/>
  <c r="AF328" i="4" s="1"/>
  <c r="N358" i="4"/>
  <c r="Q349" i="4"/>
  <c r="R349" i="4" s="1"/>
  <c r="G299" i="4"/>
  <c r="T277" i="4" l="1"/>
  <c r="Z327" i="4"/>
  <c r="AC327" i="4" s="1"/>
  <c r="P349" i="4"/>
  <c r="L358" i="4"/>
  <c r="O358" i="4" s="1"/>
  <c r="E299" i="4"/>
  <c r="H299" i="4" s="1"/>
  <c r="U277" i="4" l="1"/>
  <c r="V277" i="4" s="1"/>
  <c r="AB328" i="4"/>
  <c r="AD328" i="4" s="1"/>
  <c r="AE329" i="4" s="1"/>
  <c r="AF329" i="4" s="1"/>
  <c r="N359" i="4"/>
  <c r="L359" i="4" s="1"/>
  <c r="O359" i="4" s="1"/>
  <c r="Q350" i="4"/>
  <c r="R350" i="4" s="1"/>
  <c r="G300" i="4"/>
  <c r="E300" i="4" s="1"/>
  <c r="H300" i="4" s="1"/>
  <c r="S278" i="4" l="1"/>
  <c r="Z328" i="4"/>
  <c r="AC328" i="4" s="1"/>
  <c r="N360" i="4"/>
  <c r="L360" i="4" s="1"/>
  <c r="O360" i="4" s="1"/>
  <c r="P350" i="4"/>
  <c r="G301" i="4"/>
  <c r="T278" i="4" l="1"/>
  <c r="AB329" i="4"/>
  <c r="AD329" i="4" s="1"/>
  <c r="AE330" i="4" s="1"/>
  <c r="AF330" i="4" s="1"/>
  <c r="N361" i="4"/>
  <c r="L361" i="4" s="1"/>
  <c r="O361" i="4" s="1"/>
  <c r="Q351" i="4"/>
  <c r="R351" i="4" s="1"/>
  <c r="E301" i="4"/>
  <c r="H301" i="4" s="1"/>
  <c r="U278" i="4" l="1"/>
  <c r="V278" i="4" s="1"/>
  <c r="Z329" i="4"/>
  <c r="AC329" i="4" s="1"/>
  <c r="N362" i="4"/>
  <c r="L362" i="4" s="1"/>
  <c r="O362" i="4" s="1"/>
  <c r="P351" i="4"/>
  <c r="G302" i="4"/>
  <c r="S279" i="4" l="1"/>
  <c r="AB330" i="4"/>
  <c r="AD330" i="4" s="1"/>
  <c r="AE331" i="4" s="1"/>
  <c r="AF331" i="4" s="1"/>
  <c r="N363" i="4"/>
  <c r="L363" i="4" s="1"/>
  <c r="O363" i="4" s="1"/>
  <c r="Q352" i="4"/>
  <c r="R352" i="4" s="1"/>
  <c r="E302" i="4"/>
  <c r="H302" i="4" s="1"/>
  <c r="T279" i="4" l="1"/>
  <c r="U279" i="4" s="1"/>
  <c r="Z330" i="4"/>
  <c r="AC330" i="4" s="1"/>
  <c r="N364" i="4"/>
  <c r="L364" i="4" s="1"/>
  <c r="O364" i="4" s="1"/>
  <c r="P352" i="4"/>
  <c r="G303" i="4"/>
  <c r="E303" i="4" s="1"/>
  <c r="H303" i="4" s="1"/>
  <c r="V279" i="4" l="1"/>
  <c r="AB331" i="4"/>
  <c r="AD331" i="4" s="1"/>
  <c r="AE332" i="4" s="1"/>
  <c r="AF332" i="4" s="1"/>
  <c r="N365" i="4"/>
  <c r="L365" i="4" s="1"/>
  <c r="O365" i="4" s="1"/>
  <c r="Q353" i="4"/>
  <c r="R353" i="4" s="1"/>
  <c r="G304" i="4"/>
  <c r="E304" i="4" s="1"/>
  <c r="H304" i="4" s="1"/>
  <c r="S280" i="4" l="1"/>
  <c r="Z331" i="4"/>
  <c r="AC331" i="4" s="1"/>
  <c r="N366" i="4"/>
  <c r="L366" i="4" s="1"/>
  <c r="O366" i="4" s="1"/>
  <c r="P353" i="4"/>
  <c r="G305" i="4"/>
  <c r="E305" i="4" s="1"/>
  <c r="T280" i="4" l="1"/>
  <c r="U280" i="4" s="1"/>
  <c r="AB332" i="4"/>
  <c r="AD332" i="4" s="1"/>
  <c r="AE333" i="4" s="1"/>
  <c r="AF333" i="4" s="1"/>
  <c r="Q354" i="4"/>
  <c r="R354" i="4" s="1"/>
  <c r="N367" i="4"/>
  <c r="L367" i="4" s="1"/>
  <c r="H305" i="4"/>
  <c r="V280" i="4" l="1"/>
  <c r="Z332" i="4"/>
  <c r="AC332" i="4" s="1"/>
  <c r="P354" i="4"/>
  <c r="O367" i="4"/>
  <c r="G306" i="4"/>
  <c r="E306" i="4" s="1"/>
  <c r="S281" i="4" l="1"/>
  <c r="AB333" i="4"/>
  <c r="AD333" i="4" s="1"/>
  <c r="AE334" i="4" s="1"/>
  <c r="AF334" i="4" s="1"/>
  <c r="Q355" i="4"/>
  <c r="R355" i="4" s="1"/>
  <c r="N368" i="4"/>
  <c r="L368" i="4" s="1"/>
  <c r="H306" i="4"/>
  <c r="T281" i="4" l="1"/>
  <c r="U281" i="4" s="1"/>
  <c r="Z333" i="4"/>
  <c r="AC333" i="4" s="1"/>
  <c r="P355" i="4"/>
  <c r="O368" i="4"/>
  <c r="G307" i="4"/>
  <c r="E307" i="4" s="1"/>
  <c r="V281" i="4" l="1"/>
  <c r="AB334" i="4"/>
  <c r="AD334" i="4" s="1"/>
  <c r="AE335" i="4" s="1"/>
  <c r="AF335" i="4" s="1"/>
  <c r="N369" i="4"/>
  <c r="L369" i="4" s="1"/>
  <c r="Q356" i="4"/>
  <c r="R356" i="4" s="1"/>
  <c r="H307" i="4"/>
  <c r="S282" i="4" l="1"/>
  <c r="P356" i="4"/>
  <c r="Q357" i="4" s="1"/>
  <c r="R357" i="4" s="1"/>
  <c r="Z334" i="4"/>
  <c r="AC334" i="4" s="1"/>
  <c r="O369" i="4"/>
  <c r="G308" i="4"/>
  <c r="E308" i="4" s="1"/>
  <c r="T282" i="4" l="1"/>
  <c r="U282" i="4" s="1"/>
  <c r="P357" i="4"/>
  <c r="Q358" i="4" s="1"/>
  <c r="R358" i="4" s="1"/>
  <c r="N370" i="4"/>
  <c r="AB335" i="4"/>
  <c r="AD335" i="4" s="1"/>
  <c r="H308" i="4"/>
  <c r="L370" i="4" l="1"/>
  <c r="V282" i="4"/>
  <c r="P358" i="4"/>
  <c r="Q359" i="4" s="1"/>
  <c r="R359" i="4" s="1"/>
  <c r="Z335" i="4"/>
  <c r="AC335" i="4" s="1"/>
  <c r="AE336" i="4"/>
  <c r="AF336" i="4" s="1"/>
  <c r="G309" i="4"/>
  <c r="O370" i="4" l="1"/>
  <c r="S283" i="4"/>
  <c r="P359" i="4"/>
  <c r="Q360" i="4" s="1"/>
  <c r="R360" i="4" s="1"/>
  <c r="E309" i="4"/>
  <c r="H309" i="4" s="1"/>
  <c r="AB336" i="4"/>
  <c r="AD336" i="4" s="1"/>
  <c r="AE337" i="4" s="1"/>
  <c r="AF337" i="4" s="1"/>
  <c r="T283" i="4" l="1"/>
  <c r="P360" i="4"/>
  <c r="Q361" i="4" s="1"/>
  <c r="R361" i="4" s="1"/>
  <c r="Z336" i="4"/>
  <c r="AC336" i="4" s="1"/>
  <c r="G310" i="4"/>
  <c r="E310" i="4" s="1"/>
  <c r="H310" i="4" s="1"/>
  <c r="U283" i="4" l="1"/>
  <c r="V283" i="4" s="1"/>
  <c r="P361" i="4"/>
  <c r="Q362" i="4" s="1"/>
  <c r="R362" i="4" s="1"/>
  <c r="AB337" i="4"/>
  <c r="Z337" i="4" s="1"/>
  <c r="G311" i="4"/>
  <c r="E311" i="4" s="1"/>
  <c r="S284" i="4" l="1"/>
  <c r="AD337" i="4"/>
  <c r="AE338" i="4" s="1"/>
  <c r="AF338" i="4" s="1"/>
  <c r="P362" i="4"/>
  <c r="Q363" i="4" s="1"/>
  <c r="R363" i="4" s="1"/>
  <c r="AC337" i="4"/>
  <c r="H311" i="4"/>
  <c r="T284" i="4" l="1"/>
  <c r="P363" i="4"/>
  <c r="Q364" i="4" s="1"/>
  <c r="R364" i="4" s="1"/>
  <c r="AB338" i="4"/>
  <c r="AD338" i="4" s="1"/>
  <c r="AE339" i="4" s="1"/>
  <c r="AF339" i="4" s="1"/>
  <c r="G312" i="4"/>
  <c r="E312" i="4" s="1"/>
  <c r="U284" i="4" l="1"/>
  <c r="V284" i="4" s="1"/>
  <c r="P364" i="4"/>
  <c r="Q365" i="4" s="1"/>
  <c r="R365" i="4" s="1"/>
  <c r="Z338" i="4"/>
  <c r="AC338" i="4" s="1"/>
  <c r="AB339" i="4" s="1"/>
  <c r="AD339" i="4" s="1"/>
  <c r="H312" i="4"/>
  <c r="S285" i="4" l="1"/>
  <c r="T285" i="4" s="1"/>
  <c r="P365" i="4"/>
  <c r="Q366" i="4" s="1"/>
  <c r="R366" i="4" s="1"/>
  <c r="Z339" i="4"/>
  <c r="AC339" i="4" s="1"/>
  <c r="AE340" i="4"/>
  <c r="AF340" i="4" s="1"/>
  <c r="G313" i="4"/>
  <c r="E313" i="4" s="1"/>
  <c r="U285" i="4" l="1"/>
  <c r="V285" i="4" s="1"/>
  <c r="P366" i="4"/>
  <c r="Q367" i="4" s="1"/>
  <c r="R367" i="4" s="1"/>
  <c r="AB340" i="4"/>
  <c r="AD340" i="4" s="1"/>
  <c r="H313" i="4"/>
  <c r="S286" i="4" l="1"/>
  <c r="P367" i="4"/>
  <c r="Q368" i="4" s="1"/>
  <c r="R368" i="4" s="1"/>
  <c r="Z340" i="4"/>
  <c r="AC340" i="4" s="1"/>
  <c r="AE341" i="4"/>
  <c r="AF341" i="4" s="1"/>
  <c r="G314" i="4"/>
  <c r="E314" i="4" s="1"/>
  <c r="T286" i="4" l="1"/>
  <c r="U286" i="4" s="1"/>
  <c r="P368" i="4"/>
  <c r="Q369" i="4" s="1"/>
  <c r="R369" i="4" s="1"/>
  <c r="AB341" i="4"/>
  <c r="Z341" i="4" s="1"/>
  <c r="H314" i="4"/>
  <c r="V286" i="4" l="1"/>
  <c r="AD341" i="4"/>
  <c r="AE342" i="4" s="1"/>
  <c r="AF342" i="4" s="1"/>
  <c r="P369" i="4"/>
  <c r="Q370" i="4" s="1"/>
  <c r="R370" i="4" s="1"/>
  <c r="AC341" i="4"/>
  <c r="G315" i="4"/>
  <c r="E315" i="4" s="1"/>
  <c r="S287" i="4" l="1"/>
  <c r="P370" i="4"/>
  <c r="AB342" i="4"/>
  <c r="AD342" i="4" s="1"/>
  <c r="AE343" i="4" s="1"/>
  <c r="AF343" i="4" s="1"/>
  <c r="H315" i="4"/>
  <c r="T287" i="4" l="1"/>
  <c r="Z342" i="4"/>
  <c r="AC342" i="4" s="1"/>
  <c r="G316" i="4"/>
  <c r="U287" i="4" l="1"/>
  <c r="V287" i="4" s="1"/>
  <c r="AB343" i="4"/>
  <c r="AD343" i="4" s="1"/>
  <c r="AE344" i="4" s="1"/>
  <c r="AF344" i="4" s="1"/>
  <c r="E316" i="4"/>
  <c r="H316" i="4" s="1"/>
  <c r="S288" i="4" l="1"/>
  <c r="Z343" i="4"/>
  <c r="AC343" i="4" s="1"/>
  <c r="AB344" i="4" s="1"/>
  <c r="G317" i="4"/>
  <c r="E317" i="4" s="1"/>
  <c r="H317" i="4" s="1"/>
  <c r="T288" i="4" l="1"/>
  <c r="AD344" i="4"/>
  <c r="Z344" i="4"/>
  <c r="AC344" i="4" s="1"/>
  <c r="G318" i="4"/>
  <c r="E318" i="4" s="1"/>
  <c r="U288" i="4" l="1"/>
  <c r="V288" i="4" s="1"/>
  <c r="AB345" i="4"/>
  <c r="Z345" i="4" s="1"/>
  <c r="AC345" i="4" s="1"/>
  <c r="AE345" i="4"/>
  <c r="AF345" i="4" s="1"/>
  <c r="H318" i="4"/>
  <c r="S289" i="4" l="1"/>
  <c r="AB346" i="4"/>
  <c r="Z346" i="4" s="1"/>
  <c r="AC346" i="4" s="1"/>
  <c r="AD345" i="4"/>
  <c r="G319" i="4"/>
  <c r="E319" i="4" s="1"/>
  <c r="T289" i="4" l="1"/>
  <c r="AB347" i="4"/>
  <c r="AE346" i="4"/>
  <c r="H319" i="4"/>
  <c r="AD346" i="4" l="1"/>
  <c r="AE347" i="4" s="1"/>
  <c r="AF347" i="4" s="1"/>
  <c r="AF346" i="4"/>
  <c r="U289" i="4"/>
  <c r="V289" i="4" s="1"/>
  <c r="Z347" i="4"/>
  <c r="G320" i="4"/>
  <c r="E320" i="4" s="1"/>
  <c r="AD347" i="4" l="1"/>
  <c r="AE348" i="4" s="1"/>
  <c r="AF348" i="4" s="1"/>
  <c r="S290" i="4"/>
  <c r="AC347" i="4"/>
  <c r="H320" i="4"/>
  <c r="T290" i="4" l="1"/>
  <c r="AB348" i="4"/>
  <c r="AD348" i="4" s="1"/>
  <c r="AE349" i="4" s="1"/>
  <c r="AF349" i="4" s="1"/>
  <c r="G321" i="4"/>
  <c r="E321" i="4" s="1"/>
  <c r="U290" i="4" l="1"/>
  <c r="V290" i="4" s="1"/>
  <c r="Z348" i="4"/>
  <c r="AC348" i="4" s="1"/>
  <c r="AB349" i="4" s="1"/>
  <c r="AD349" i="4" s="1"/>
  <c r="AE350" i="4" s="1"/>
  <c r="AF350" i="4" s="1"/>
  <c r="H321" i="4"/>
  <c r="S291" i="4" l="1"/>
  <c r="Z349" i="4"/>
  <c r="AC349" i="4" s="1"/>
  <c r="G322" i="4"/>
  <c r="T291" i="4" l="1"/>
  <c r="U291" i="4" s="1"/>
  <c r="AB350" i="4"/>
  <c r="AD350" i="4" s="1"/>
  <c r="AE351" i="4" s="1"/>
  <c r="AF351" i="4" s="1"/>
  <c r="E322" i="4"/>
  <c r="H322" i="4" s="1"/>
  <c r="V291" i="4" l="1"/>
  <c r="Z350" i="4"/>
  <c r="AC350" i="4" s="1"/>
  <c r="AB351" i="4" s="1"/>
  <c r="AD351" i="4" s="1"/>
  <c r="AE352" i="4" s="1"/>
  <c r="AF352" i="4" s="1"/>
  <c r="G323" i="4"/>
  <c r="E323" i="4" s="1"/>
  <c r="H323" i="4" s="1"/>
  <c r="S292" i="4" l="1"/>
  <c r="Z351" i="4"/>
  <c r="AC351" i="4" s="1"/>
  <c r="AB352" i="4" s="1"/>
  <c r="AD352" i="4" s="1"/>
  <c r="AE353" i="4" s="1"/>
  <c r="AF353" i="4" s="1"/>
  <c r="G324" i="4"/>
  <c r="T292" i="4" l="1"/>
  <c r="Z352" i="4"/>
  <c r="AC352" i="4" s="1"/>
  <c r="E324" i="4"/>
  <c r="H324" i="4" s="1"/>
  <c r="U292" i="4" l="1"/>
  <c r="V292" i="4" s="1"/>
  <c r="G325" i="4"/>
  <c r="E325" i="4" s="1"/>
  <c r="H325" i="4" s="1"/>
  <c r="AB353" i="4"/>
  <c r="AD353" i="4" s="1"/>
  <c r="AE354" i="4" s="1"/>
  <c r="AF354" i="4" s="1"/>
  <c r="S293" i="4" l="1"/>
  <c r="T293" i="4" s="1"/>
  <c r="Z353" i="4"/>
  <c r="G326" i="4"/>
  <c r="E326" i="4" s="1"/>
  <c r="U293" i="4" l="1"/>
  <c r="V293" i="4" s="1"/>
  <c r="H326" i="4"/>
  <c r="S294" i="4" l="1"/>
  <c r="AC353" i="4"/>
  <c r="G327" i="4"/>
  <c r="E327" i="4" s="1"/>
  <c r="T294" i="4" l="1"/>
  <c r="U294" i="4" s="1"/>
  <c r="AB354" i="4"/>
  <c r="AD354" i="4" s="1"/>
  <c r="H327" i="4"/>
  <c r="V294" i="4" l="1"/>
  <c r="Z354" i="4"/>
  <c r="AC354" i="4" s="1"/>
  <c r="AE355" i="4"/>
  <c r="AF355" i="4" s="1"/>
  <c r="G328" i="4"/>
  <c r="S295" i="4" l="1"/>
  <c r="AB355" i="4"/>
  <c r="AD355" i="4" s="1"/>
  <c r="AE356" i="4" s="1"/>
  <c r="AF356" i="4" s="1"/>
  <c r="E328" i="4"/>
  <c r="H328" i="4" s="1"/>
  <c r="T295" i="4" l="1"/>
  <c r="U295" i="4" s="1"/>
  <c r="Z355" i="4"/>
  <c r="AC355" i="4" s="1"/>
  <c r="AB356" i="4" s="1"/>
  <c r="AD356" i="4" s="1"/>
  <c r="AE357" i="4" s="1"/>
  <c r="AF357" i="4" s="1"/>
  <c r="G329" i="4"/>
  <c r="E329" i="4" s="1"/>
  <c r="H329" i="4" s="1"/>
  <c r="V295" i="4" l="1"/>
  <c r="Z356" i="4"/>
  <c r="AC356" i="4" s="1"/>
  <c r="G330" i="4"/>
  <c r="E330" i="4" s="1"/>
  <c r="S296" i="4" l="1"/>
  <c r="AB357" i="4"/>
  <c r="Z357" i="4" s="1"/>
  <c r="T296" i="4" l="1"/>
  <c r="AC357" i="4"/>
  <c r="AD357" i="4"/>
  <c r="AE358" i="4" s="1"/>
  <c r="AF358" i="4" s="1"/>
  <c r="H330" i="4"/>
  <c r="U296" i="4" l="1"/>
  <c r="V296" i="4" s="1"/>
  <c r="AB358" i="4"/>
  <c r="Z358" i="4" s="1"/>
  <c r="AC358" i="4" s="1"/>
  <c r="G331" i="4"/>
  <c r="E331" i="4" s="1"/>
  <c r="S297" i="4" l="1"/>
  <c r="T297" i="4" s="1"/>
  <c r="AD358" i="4"/>
  <c r="AE359" i="4" s="1"/>
  <c r="AF359" i="4" s="1"/>
  <c r="AB359" i="4"/>
  <c r="Z359" i="4" s="1"/>
  <c r="AC359" i="4" s="1"/>
  <c r="U297" i="4" l="1"/>
  <c r="V297" i="4" s="1"/>
  <c r="AD359" i="4"/>
  <c r="AE360" i="4" s="1"/>
  <c r="AF360" i="4" s="1"/>
  <c r="AB360" i="4"/>
  <c r="Z360" i="4" s="1"/>
  <c r="AC360" i="4" s="1"/>
  <c r="H331" i="4"/>
  <c r="S298" i="4" l="1"/>
  <c r="AD360" i="4"/>
  <c r="AE361" i="4" s="1"/>
  <c r="AF361" i="4" s="1"/>
  <c r="AB361" i="4"/>
  <c r="Z361" i="4" s="1"/>
  <c r="AC361" i="4" s="1"/>
  <c r="G332" i="4"/>
  <c r="E332" i="4" s="1"/>
  <c r="T298" i="4" l="1"/>
  <c r="U298" i="4" s="1"/>
  <c r="AD361" i="4"/>
  <c r="AE362" i="4" s="1"/>
  <c r="AF362" i="4" s="1"/>
  <c r="AB362" i="4"/>
  <c r="V298" i="4" l="1"/>
  <c r="Z362" i="4"/>
  <c r="AC362" i="4" s="1"/>
  <c r="AD362" i="4"/>
  <c r="H332" i="4"/>
  <c r="S299" i="4" l="1"/>
  <c r="AB363" i="4"/>
  <c r="Z363" i="4" s="1"/>
  <c r="AC363" i="4" s="1"/>
  <c r="AE363" i="4"/>
  <c r="AF363" i="4" s="1"/>
  <c r="G333" i="4"/>
  <c r="E333" i="4" s="1"/>
  <c r="T299" i="4" l="1"/>
  <c r="U299" i="4" s="1"/>
  <c r="AD363" i="4"/>
  <c r="AE364" i="4" s="1"/>
  <c r="AF364" i="4" s="1"/>
  <c r="H333" i="4"/>
  <c r="AB364" i="4"/>
  <c r="V299" i="4" l="1"/>
  <c r="AD364" i="4"/>
  <c r="AE365" i="4" s="1"/>
  <c r="AF365" i="4" s="1"/>
  <c r="Z364" i="4"/>
  <c r="AC364" i="4" s="1"/>
  <c r="G334" i="4"/>
  <c r="E334" i="4" s="1"/>
  <c r="S300" i="4" l="1"/>
  <c r="H334" i="4"/>
  <c r="AB365" i="4"/>
  <c r="AD365" i="4" s="1"/>
  <c r="AE366" i="4" s="1"/>
  <c r="AF366" i="4" s="1"/>
  <c r="T300" i="4" l="1"/>
  <c r="Z365" i="4"/>
  <c r="AC365" i="4" s="1"/>
  <c r="G335" i="4"/>
  <c r="E335" i="4" s="1"/>
  <c r="U300" i="4" l="1"/>
  <c r="V300" i="4" s="1"/>
  <c r="H335" i="4"/>
  <c r="AB366" i="4"/>
  <c r="AD366" i="4" s="1"/>
  <c r="AE367" i="4" s="1"/>
  <c r="AF367" i="4" s="1"/>
  <c r="S301" i="4" l="1"/>
  <c r="T301" i="4" s="1"/>
  <c r="Z366" i="4"/>
  <c r="AC366" i="4" s="1"/>
  <c r="G336" i="4"/>
  <c r="E336" i="4" s="1"/>
  <c r="U301" i="4" l="1"/>
  <c r="V301" i="4" s="1"/>
  <c r="H336" i="4"/>
  <c r="AB367" i="4"/>
  <c r="AD367" i="4" s="1"/>
  <c r="S302" i="4" l="1"/>
  <c r="Z367" i="4"/>
  <c r="AC367" i="4" s="1"/>
  <c r="AE368" i="4"/>
  <c r="AF368" i="4" s="1"/>
  <c r="G337" i="4"/>
  <c r="E337" i="4" s="1"/>
  <c r="T302" i="4" l="1"/>
  <c r="U302" i="4" s="1"/>
  <c r="H337" i="4"/>
  <c r="AB368" i="4"/>
  <c r="AD368" i="4" s="1"/>
  <c r="AE369" i="4" s="1"/>
  <c r="AF369" i="4" s="1"/>
  <c r="V302" i="4" l="1"/>
  <c r="Z368" i="4"/>
  <c r="AC368" i="4" s="1"/>
  <c r="G338" i="4"/>
  <c r="E338" i="4" s="1"/>
  <c r="S303" i="4" l="1"/>
  <c r="H338" i="4"/>
  <c r="AB369" i="4"/>
  <c r="AD369" i="4" s="1"/>
  <c r="AE370" i="4" s="1"/>
  <c r="AF370" i="4" s="1"/>
  <c r="T303" i="4" l="1"/>
  <c r="U303" i="4" s="1"/>
  <c r="Z369" i="4"/>
  <c r="AC369" i="4" s="1"/>
  <c r="G339" i="4"/>
  <c r="E339" i="4" s="1"/>
  <c r="V303" i="4" l="1"/>
  <c r="H339" i="4"/>
  <c r="AB370" i="4"/>
  <c r="AD370" i="4" s="1"/>
  <c r="S304" i="4" l="1"/>
  <c r="Z370" i="4"/>
  <c r="G340" i="4"/>
  <c r="E340" i="4" s="1"/>
  <c r="T304" i="4" l="1"/>
  <c r="H340" i="4"/>
  <c r="U304" i="4" l="1"/>
  <c r="V304" i="4" s="1"/>
  <c r="AC370" i="4"/>
  <c r="G341" i="4"/>
  <c r="E341" i="4" s="1"/>
  <c r="S305" i="4" l="1"/>
  <c r="H341" i="4"/>
  <c r="T305" i="4" l="1"/>
  <c r="G342" i="4"/>
  <c r="E342" i="4" s="1"/>
  <c r="U305" i="4" l="1"/>
  <c r="V305" i="4" s="1"/>
  <c r="H342" i="4"/>
  <c r="S306" i="4" l="1"/>
  <c r="G343" i="4"/>
  <c r="E343" i="4" s="1"/>
  <c r="T306" i="4" l="1"/>
  <c r="H343" i="4"/>
  <c r="U306" i="4" l="1"/>
  <c r="V306" i="4" s="1"/>
  <c r="G344" i="4"/>
  <c r="S307" i="4" l="1"/>
  <c r="E344" i="4"/>
  <c r="H344" i="4" s="1"/>
  <c r="T307" i="4" l="1"/>
  <c r="U307" i="4" s="1"/>
  <c r="G345" i="4"/>
  <c r="E345" i="4" s="1"/>
  <c r="H345" i="4" s="1"/>
  <c r="V307" i="4" l="1"/>
  <c r="G346" i="4"/>
  <c r="E346" i="4" s="1"/>
  <c r="S308" i="4" l="1"/>
  <c r="H346" i="4"/>
  <c r="T308" i="4" l="1"/>
  <c r="G347" i="4"/>
  <c r="E347" i="4" s="1"/>
  <c r="U308" i="4" l="1"/>
  <c r="V308" i="4" s="1"/>
  <c r="H347" i="4"/>
  <c r="S309" i="4" l="1"/>
  <c r="G348" i="4"/>
  <c r="T309" i="4" l="1"/>
  <c r="E348" i="4"/>
  <c r="H348" i="4" s="1"/>
  <c r="U309" i="4" l="1"/>
  <c r="V309" i="4" s="1"/>
  <c r="G349" i="4"/>
  <c r="S310" i="4" l="1"/>
  <c r="E349" i="4"/>
  <c r="H349" i="4" s="1"/>
  <c r="T310" i="4" l="1"/>
  <c r="U310" i="4" s="1"/>
  <c r="G350" i="4"/>
  <c r="V310" i="4" l="1"/>
  <c r="E350" i="4"/>
  <c r="H350" i="4" s="1"/>
  <c r="S311" i="4" l="1"/>
  <c r="G351" i="4"/>
  <c r="T311" i="4" l="1"/>
  <c r="U311" i="4" s="1"/>
  <c r="E351" i="4"/>
  <c r="H351" i="4" s="1"/>
  <c r="V311" i="4" l="1"/>
  <c r="G352" i="4"/>
  <c r="E352" i="4" s="1"/>
  <c r="H352" i="4" s="1"/>
  <c r="S312" i="4" l="1"/>
  <c r="G353" i="4"/>
  <c r="E353" i="4" s="1"/>
  <c r="H353" i="4" s="1"/>
  <c r="T312" i="4" l="1"/>
  <c r="G354" i="4"/>
  <c r="U312" i="4" l="1"/>
  <c r="V312" i="4" s="1"/>
  <c r="E354" i="4"/>
  <c r="H354" i="4" s="1"/>
  <c r="S313" i="4" l="1"/>
  <c r="T313" i="4" s="1"/>
  <c r="G355" i="4"/>
  <c r="U313" i="4" l="1"/>
  <c r="V313" i="4" s="1"/>
  <c r="E355" i="4"/>
  <c r="H355" i="4" s="1"/>
  <c r="S314" i="4" l="1"/>
  <c r="G356" i="4"/>
  <c r="E356" i="4" s="1"/>
  <c r="H356" i="4" s="1"/>
  <c r="T314" i="4" l="1"/>
  <c r="G357" i="4"/>
  <c r="E357" i="4" s="1"/>
  <c r="H357" i="4" s="1"/>
  <c r="U314" i="4" l="1"/>
  <c r="V314" i="4" s="1"/>
  <c r="G358" i="4"/>
  <c r="E358" i="4" s="1"/>
  <c r="H358" i="4" s="1"/>
  <c r="S315" i="4" l="1"/>
  <c r="G359" i="4"/>
  <c r="E359" i="4" s="1"/>
  <c r="H359" i="4" s="1"/>
  <c r="T315" i="4" l="1"/>
  <c r="U315" i="4" s="1"/>
  <c r="G360" i="4"/>
  <c r="E360" i="4" s="1"/>
  <c r="V315" i="4" l="1"/>
  <c r="H360" i="4"/>
  <c r="S316" i="4" l="1"/>
  <c r="G361" i="4"/>
  <c r="E361" i="4" s="1"/>
  <c r="T316" i="4" l="1"/>
  <c r="H361" i="4"/>
  <c r="U316" i="4" l="1"/>
  <c r="V316" i="4" s="1"/>
  <c r="G362" i="4"/>
  <c r="E362" i="4" s="1"/>
  <c r="S317" i="4" l="1"/>
  <c r="H362" i="4"/>
  <c r="T317" i="4" l="1"/>
  <c r="G363" i="4"/>
  <c r="E363" i="4" s="1"/>
  <c r="U317" i="4" l="1"/>
  <c r="V317" i="4" s="1"/>
  <c r="H363" i="4"/>
  <c r="S318" i="4" l="1"/>
  <c r="G364" i="4"/>
  <c r="E364" i="4" s="1"/>
  <c r="T318" i="4" l="1"/>
  <c r="H364" i="4"/>
  <c r="U318" i="4" l="1"/>
  <c r="V318" i="4" s="1"/>
  <c r="G365" i="4"/>
  <c r="E365" i="4" s="1"/>
  <c r="S319" i="4" l="1"/>
  <c r="H365" i="4"/>
  <c r="T319" i="4" l="1"/>
  <c r="U319" i="4" s="1"/>
  <c r="G366" i="4"/>
  <c r="E366" i="4" s="1"/>
  <c r="V319" i="4" l="1"/>
  <c r="H366" i="4"/>
  <c r="S320" i="4" l="1"/>
  <c r="G367" i="4"/>
  <c r="E367" i="4" s="1"/>
  <c r="T320" i="4" l="1"/>
  <c r="H367" i="4"/>
  <c r="U320" i="4" l="1"/>
  <c r="V320" i="4" s="1"/>
  <c r="G368" i="4"/>
  <c r="S321" i="4" l="1"/>
  <c r="E368" i="4"/>
  <c r="H368" i="4" s="1"/>
  <c r="T321" i="4" l="1"/>
  <c r="G369" i="4"/>
  <c r="E369" i="4" s="1"/>
  <c r="H369" i="4" s="1"/>
  <c r="U321" i="4" l="1"/>
  <c r="V321" i="4" s="1"/>
  <c r="G370" i="4"/>
  <c r="E370" i="4" l="1"/>
  <c r="D15" i="9"/>
  <c r="S322" i="4"/>
  <c r="T322" i="4" l="1"/>
  <c r="U322" i="4" s="1"/>
  <c r="D14" i="9"/>
  <c r="H370" i="4"/>
  <c r="V322" i="4" l="1"/>
  <c r="S323" i="4" l="1"/>
  <c r="AG7" i="4" l="1"/>
  <c r="T323" i="4"/>
  <c r="U323" i="4" s="1"/>
  <c r="AH7" i="4" l="1"/>
  <c r="AI7" i="4" s="1"/>
  <c r="AJ7" i="4" s="1"/>
  <c r="V323" i="4"/>
  <c r="AG8" i="4" l="1"/>
  <c r="S324" i="4"/>
  <c r="AH8" i="4" l="1"/>
  <c r="T324" i="4"/>
  <c r="AI8" i="4" l="1"/>
  <c r="AJ8" i="4" s="1"/>
  <c r="U324" i="4"/>
  <c r="V324" i="4" s="1"/>
  <c r="AG9" i="4" l="1"/>
  <c r="AH9" i="4" s="1"/>
  <c r="S325" i="4"/>
  <c r="AI9" i="4" l="1"/>
  <c r="AJ9" i="4" s="1"/>
  <c r="T325" i="4"/>
  <c r="AG10" i="4" l="1"/>
  <c r="AH10" i="4" s="1"/>
  <c r="U325" i="4"/>
  <c r="V325" i="4" s="1"/>
  <c r="AI10" i="4" l="1"/>
  <c r="AJ10" i="4" s="1"/>
  <c r="AG11" i="4" s="1"/>
  <c r="AH11" i="4" s="1"/>
  <c r="S326" i="4"/>
  <c r="T326" i="4" s="1"/>
  <c r="AI11" i="4" l="1"/>
  <c r="AJ11" i="4" s="1"/>
  <c r="U326" i="4"/>
  <c r="V326" i="4" s="1"/>
  <c r="AG12" i="4" l="1"/>
  <c r="AH12" i="4" s="1"/>
  <c r="S327" i="4"/>
  <c r="AI12" i="4" l="1"/>
  <c r="AJ12" i="4" s="1"/>
  <c r="T327" i="4"/>
  <c r="U327" i="4" s="1"/>
  <c r="AG13" i="4" l="1"/>
  <c r="AH13" i="4" s="1"/>
  <c r="V327" i="4"/>
  <c r="AI13" i="4" l="1"/>
  <c r="AJ13" i="4" s="1"/>
  <c r="S328" i="4"/>
  <c r="AG14" i="4" l="1"/>
  <c r="AH14" i="4" s="1"/>
  <c r="T328" i="4"/>
  <c r="AI14" i="4" l="1"/>
  <c r="AJ14" i="4" s="1"/>
  <c r="U328" i="4"/>
  <c r="V328" i="4" s="1"/>
  <c r="AG15" i="4" l="1"/>
  <c r="AH15" i="4" s="1"/>
  <c r="S329" i="4"/>
  <c r="AI15" i="4" l="1"/>
  <c r="AJ15" i="4" s="1"/>
  <c r="T329" i="4"/>
  <c r="AG16" i="4" l="1"/>
  <c r="AH16" i="4" s="1"/>
  <c r="U329" i="4"/>
  <c r="V329" i="4" s="1"/>
  <c r="AI16" i="4" l="1"/>
  <c r="AJ16" i="4" s="1"/>
  <c r="S330" i="4"/>
  <c r="T330" i="4" l="1"/>
  <c r="U330" i="4" s="1"/>
  <c r="AG17" i="4" l="1"/>
  <c r="V330" i="4"/>
  <c r="AH17" i="4" l="1"/>
  <c r="AI17" i="4" s="1"/>
  <c r="S331" i="4"/>
  <c r="AJ17" i="4" l="1"/>
  <c r="T331" i="4"/>
  <c r="AG18" i="4" l="1"/>
  <c r="AH18" i="4" s="1"/>
  <c r="U331" i="4"/>
  <c r="V331" i="4" s="1"/>
  <c r="AI18" i="4" l="1"/>
  <c r="AJ18" i="4" s="1"/>
  <c r="S332" i="4"/>
  <c r="AG19" i="4" l="1"/>
  <c r="AH19" i="4" s="1"/>
  <c r="T332" i="4"/>
  <c r="AI19" i="4" l="1"/>
  <c r="AJ19" i="4" s="1"/>
  <c r="U332" i="4"/>
  <c r="V332" i="4" s="1"/>
  <c r="AG20" i="4" l="1"/>
  <c r="AH20" i="4" s="1"/>
  <c r="S333" i="4"/>
  <c r="AI20" i="4" l="1"/>
  <c r="AJ20" i="4" s="1"/>
  <c r="T333" i="4"/>
  <c r="AG21" i="4" l="1"/>
  <c r="AH21" i="4" s="1"/>
  <c r="U333" i="4"/>
  <c r="V333" i="4" s="1"/>
  <c r="AI21" i="4" l="1"/>
  <c r="AJ21" i="4" s="1"/>
  <c r="S334" i="4"/>
  <c r="AG22" i="4" l="1"/>
  <c r="AH22" i="4" s="1"/>
  <c r="T334" i="4"/>
  <c r="AI22" i="4" l="1"/>
  <c r="AJ22" i="4" s="1"/>
  <c r="U334" i="4"/>
  <c r="V334" i="4" s="1"/>
  <c r="AG23" i="4" l="1"/>
  <c r="AH23" i="4" s="1"/>
  <c r="S335" i="4"/>
  <c r="AI23" i="4" l="1"/>
  <c r="AJ23" i="4" s="1"/>
  <c r="T335" i="4"/>
  <c r="U335" i="4" s="1"/>
  <c r="AG24" i="4" l="1"/>
  <c r="AH24" i="4" s="1"/>
  <c r="V335" i="4"/>
  <c r="AI24" i="4" l="1"/>
  <c r="AJ24" i="4" s="1"/>
  <c r="S336" i="4"/>
  <c r="AG25" i="4" l="1"/>
  <c r="AH25" i="4" s="1"/>
  <c r="T336" i="4"/>
  <c r="AI25" i="4" l="1"/>
  <c r="AJ25" i="4" s="1"/>
  <c r="U336" i="4"/>
  <c r="V336" i="4" s="1"/>
  <c r="AG26" i="4" l="1"/>
  <c r="AH26" i="4" s="1"/>
  <c r="S337" i="4"/>
  <c r="AI26" i="4" l="1"/>
  <c r="AJ26" i="4" s="1"/>
  <c r="T337" i="4"/>
  <c r="AG27" i="4" l="1"/>
  <c r="AH27" i="4" s="1"/>
  <c r="U337" i="4"/>
  <c r="V337" i="4" s="1"/>
  <c r="AI27" i="4" l="1"/>
  <c r="AJ27" i="4" s="1"/>
  <c r="S338" i="4"/>
  <c r="AG28" i="4" l="1"/>
  <c r="AH28" i="4" s="1"/>
  <c r="T338" i="4"/>
  <c r="U338" i="4" s="1"/>
  <c r="AI28" i="4" l="1"/>
  <c r="AJ28" i="4" s="1"/>
  <c r="V338" i="4"/>
  <c r="AG29" i="4" l="1"/>
  <c r="AH29" i="4" s="1"/>
  <c r="S339" i="4"/>
  <c r="AI29" i="4" l="1"/>
  <c r="AJ29" i="4" s="1"/>
  <c r="T339" i="4"/>
  <c r="U339" i="4" s="1"/>
  <c r="AG30" i="4" l="1"/>
  <c r="AH30" i="4" s="1"/>
  <c r="V339" i="4"/>
  <c r="AI30" i="4" l="1"/>
  <c r="AJ30" i="4" s="1"/>
  <c r="S340" i="4"/>
  <c r="AG31" i="4" l="1"/>
  <c r="AH31" i="4" s="1"/>
  <c r="T340" i="4"/>
  <c r="AI31" i="4" l="1"/>
  <c r="AJ31" i="4" s="1"/>
  <c r="U340" i="4"/>
  <c r="V340" i="4" s="1"/>
  <c r="AG32" i="4" l="1"/>
  <c r="AH32" i="4" s="1"/>
  <c r="S341" i="4"/>
  <c r="AI32" i="4" l="1"/>
  <c r="AJ32" i="4" s="1"/>
  <c r="T341" i="4"/>
  <c r="AG33" i="4" l="1"/>
  <c r="AH33" i="4" s="1"/>
  <c r="U341" i="4"/>
  <c r="V341" i="4" s="1"/>
  <c r="AI33" i="4" l="1"/>
  <c r="AJ33" i="4" s="1"/>
  <c r="S342" i="4"/>
  <c r="T342" i="4" s="1"/>
  <c r="AG34" i="4" l="1"/>
  <c r="AH34" i="4" s="1"/>
  <c r="U342" i="4"/>
  <c r="V342" i="4" s="1"/>
  <c r="AI34" i="4" l="1"/>
  <c r="AJ34" i="4" s="1"/>
  <c r="S343" i="4"/>
  <c r="AG35" i="4" l="1"/>
  <c r="AH35" i="4" s="1"/>
  <c r="T343" i="4"/>
  <c r="U343" i="4" s="1"/>
  <c r="AI35" i="4" l="1"/>
  <c r="AJ35" i="4" s="1"/>
  <c r="V343" i="4"/>
  <c r="AG36" i="4" l="1"/>
  <c r="AH36" i="4" s="1"/>
  <c r="S344" i="4"/>
  <c r="AI36" i="4" l="1"/>
  <c r="AJ36" i="4" s="1"/>
  <c r="T344" i="4"/>
  <c r="AG37" i="4" l="1"/>
  <c r="AH37" i="4" s="1"/>
  <c r="U344" i="4"/>
  <c r="V344" i="4" s="1"/>
  <c r="AI37" i="4" l="1"/>
  <c r="AJ37" i="4" s="1"/>
  <c r="S345" i="4"/>
  <c r="AG38" i="4" l="1"/>
  <c r="AH38" i="4" s="1"/>
  <c r="T345" i="4"/>
  <c r="AI38" i="4" l="1"/>
  <c r="AJ38" i="4" s="1"/>
  <c r="U345" i="4"/>
  <c r="V345" i="4" s="1"/>
  <c r="AG39" i="4" l="1"/>
  <c r="AH39" i="4" s="1"/>
  <c r="S346" i="4"/>
  <c r="AI39" i="4" l="1"/>
  <c r="AJ39" i="4" s="1"/>
  <c r="T346" i="4"/>
  <c r="U346" i="4" s="1"/>
  <c r="AG40" i="4" l="1"/>
  <c r="AH40" i="4" s="1"/>
  <c r="V346" i="4"/>
  <c r="AI40" i="4" l="1"/>
  <c r="AJ40" i="4" s="1"/>
  <c r="S347" i="4"/>
  <c r="AG41" i="4" l="1"/>
  <c r="AH41" i="4" s="1"/>
  <c r="AI41" i="4" s="1"/>
  <c r="T347" i="4"/>
  <c r="U347" i="4" s="1"/>
  <c r="AJ41" i="4" l="1"/>
  <c r="AG42" i="4" s="1"/>
  <c r="AH42" i="4" s="1"/>
  <c r="V347" i="4"/>
  <c r="AI42" i="4" l="1"/>
  <c r="AJ42" i="4" s="1"/>
  <c r="S348" i="4"/>
  <c r="AG43" i="4" l="1"/>
  <c r="AH43" i="4" s="1"/>
  <c r="T348" i="4"/>
  <c r="AI43" i="4" l="1"/>
  <c r="AJ43" i="4" s="1"/>
  <c r="U348" i="4"/>
  <c r="V348" i="4" s="1"/>
  <c r="AG44" i="4" l="1"/>
  <c r="AH44" i="4" s="1"/>
  <c r="S349" i="4"/>
  <c r="AI44" i="4" l="1"/>
  <c r="AJ44" i="4" s="1"/>
  <c r="T349" i="4"/>
  <c r="AG45" i="4" l="1"/>
  <c r="AH45" i="4" s="1"/>
  <c r="U349" i="4"/>
  <c r="V349" i="4" s="1"/>
  <c r="AI45" i="4" l="1"/>
  <c r="AJ45" i="4" s="1"/>
  <c r="S350" i="4"/>
  <c r="T350" i="4" s="1"/>
  <c r="AG46" i="4" l="1"/>
  <c r="AH46" i="4" s="1"/>
  <c r="U350" i="4"/>
  <c r="V350" i="4" s="1"/>
  <c r="AI46" i="4" l="1"/>
  <c r="AJ46" i="4" s="1"/>
  <c r="S351" i="4"/>
  <c r="AG47" i="4" l="1"/>
  <c r="AH47" i="4" s="1"/>
  <c r="T351" i="4"/>
  <c r="U351" i="4" s="1"/>
  <c r="AI47" i="4" l="1"/>
  <c r="AJ47" i="4" s="1"/>
  <c r="V351" i="4"/>
  <c r="AG48" i="4" l="1"/>
  <c r="AH48" i="4" s="1"/>
  <c r="S352" i="4"/>
  <c r="AI48" i="4" l="1"/>
  <c r="AJ48" i="4" s="1"/>
  <c r="T352" i="4"/>
  <c r="AG49" i="4" l="1"/>
  <c r="AH49" i="4" s="1"/>
  <c r="U352" i="4"/>
  <c r="V352" i="4" s="1"/>
  <c r="AI49" i="4" l="1"/>
  <c r="AJ49" i="4" s="1"/>
  <c r="S353" i="4"/>
  <c r="AG50" i="4" l="1"/>
  <c r="AH50" i="4" s="1"/>
  <c r="T353" i="4"/>
  <c r="AI50" i="4" l="1"/>
  <c r="AJ50" i="4" s="1"/>
  <c r="U353" i="4"/>
  <c r="V353" i="4" s="1"/>
  <c r="AG51" i="4" l="1"/>
  <c r="AH51" i="4" s="1"/>
  <c r="S354" i="4"/>
  <c r="AI51" i="4" l="1"/>
  <c r="AJ51" i="4" s="1"/>
  <c r="T354" i="4"/>
  <c r="AG52" i="4" l="1"/>
  <c r="AH52" i="4" s="1"/>
  <c r="U354" i="4"/>
  <c r="V354" i="4" s="1"/>
  <c r="AI52" i="4" l="1"/>
  <c r="AJ52" i="4" s="1"/>
  <c r="S355" i="4"/>
  <c r="AG53" i="4" l="1"/>
  <c r="T355" i="4"/>
  <c r="U355" i="4" s="1"/>
  <c r="AH53" i="4" l="1"/>
  <c r="AI53" i="4" s="1"/>
  <c r="V355" i="4"/>
  <c r="AJ53" i="4" l="1"/>
  <c r="AG54" i="4" s="1"/>
  <c r="S356" i="4"/>
  <c r="AH54" i="4" l="1"/>
  <c r="T356" i="4"/>
  <c r="AI54" i="4" l="1"/>
  <c r="AJ54" i="4" s="1"/>
  <c r="U356" i="4"/>
  <c r="V356" i="4" s="1"/>
  <c r="AG55" i="4" l="1"/>
  <c r="AH55" i="4" s="1"/>
  <c r="S357" i="4"/>
  <c r="AI55" i="4" l="1"/>
  <c r="AJ55" i="4" s="1"/>
  <c r="T357" i="4"/>
  <c r="AG56" i="4" l="1"/>
  <c r="AH56" i="4" s="1"/>
  <c r="U357" i="4"/>
  <c r="V357" i="4" s="1"/>
  <c r="AI56" i="4" l="1"/>
  <c r="AJ56" i="4" s="1"/>
  <c r="S358" i="4"/>
  <c r="T358" i="4" s="1"/>
  <c r="AG57" i="4" l="1"/>
  <c r="AH57" i="4" s="1"/>
  <c r="U358" i="4"/>
  <c r="V358" i="4" s="1"/>
  <c r="AI57" i="4" l="1"/>
  <c r="AJ57" i="4" s="1"/>
  <c r="S359" i="4"/>
  <c r="AG58" i="4" l="1"/>
  <c r="AH58" i="4" s="1"/>
  <c r="T359" i="4"/>
  <c r="U359" i="4" s="1"/>
  <c r="AI58" i="4" l="1"/>
  <c r="AJ58" i="4" s="1"/>
  <c r="V359" i="4"/>
  <c r="AG59" i="4" l="1"/>
  <c r="AH59" i="4" s="1"/>
  <c r="AI59" i="4" s="1"/>
  <c r="S360" i="4"/>
  <c r="AJ59" i="4" l="1"/>
  <c r="AG60" i="4" s="1"/>
  <c r="AH60" i="4" s="1"/>
  <c r="T360" i="4"/>
  <c r="AI60" i="4" l="1"/>
  <c r="AJ60" i="4" s="1"/>
  <c r="U360" i="4"/>
  <c r="V360" i="4" s="1"/>
  <c r="AG61" i="4" l="1"/>
  <c r="AH61" i="4" s="1"/>
  <c r="S361" i="4"/>
  <c r="AI61" i="4" l="1"/>
  <c r="AJ61" i="4" s="1"/>
  <c r="T361" i="4"/>
  <c r="AG62" i="4" l="1"/>
  <c r="AH62" i="4" s="1"/>
  <c r="U361" i="4"/>
  <c r="V361" i="4" s="1"/>
  <c r="AI62" i="4" l="1"/>
  <c r="AJ62" i="4" s="1"/>
  <c r="S362" i="4"/>
  <c r="AG63" i="4" l="1"/>
  <c r="AH63" i="4" s="1"/>
  <c r="T362" i="4"/>
  <c r="U362" i="4" s="1"/>
  <c r="AI63" i="4" l="1"/>
  <c r="AJ63" i="4" s="1"/>
  <c r="V362" i="4"/>
  <c r="AG64" i="4" l="1"/>
  <c r="AH64" i="4" s="1"/>
  <c r="S363" i="4"/>
  <c r="AI64" i="4" l="1"/>
  <c r="AJ64" i="4" s="1"/>
  <c r="T363" i="4"/>
  <c r="U363" i="4" s="1"/>
  <c r="AG65" i="4" l="1"/>
  <c r="AH65" i="4" s="1"/>
  <c r="V363" i="4"/>
  <c r="AI65" i="4" l="1"/>
  <c r="AJ65" i="4" s="1"/>
  <c r="S364" i="4"/>
  <c r="AG66" i="4" l="1"/>
  <c r="AH66" i="4" s="1"/>
  <c r="T364" i="4"/>
  <c r="AI66" i="4" l="1"/>
  <c r="AJ66" i="4" s="1"/>
  <c r="U364" i="4"/>
  <c r="V364" i="4" s="1"/>
  <c r="AG67" i="4" l="1"/>
  <c r="AH67" i="4" s="1"/>
  <c r="S365" i="4"/>
  <c r="AI67" i="4" l="1"/>
  <c r="AJ67" i="4" s="1"/>
  <c r="T365" i="4"/>
  <c r="AG68" i="4" l="1"/>
  <c r="AH68" i="4" s="1"/>
  <c r="U365" i="4"/>
  <c r="V365" i="4" s="1"/>
  <c r="AI68" i="4" l="1"/>
  <c r="AJ68" i="4" s="1"/>
  <c r="S366" i="4"/>
  <c r="AG69" i="4" l="1"/>
  <c r="AH69" i="4" s="1"/>
  <c r="T366" i="4"/>
  <c r="AI69" i="4" l="1"/>
  <c r="AJ69" i="4" s="1"/>
  <c r="U366" i="4"/>
  <c r="V366" i="4" s="1"/>
  <c r="AG70" i="4" l="1"/>
  <c r="AH70" i="4" s="1"/>
  <c r="S367" i="4"/>
  <c r="AI70" i="4" l="1"/>
  <c r="AJ70" i="4" s="1"/>
  <c r="T367" i="4"/>
  <c r="U367" i="4" s="1"/>
  <c r="AG71" i="4" l="1"/>
  <c r="AH71" i="4" s="1"/>
  <c r="V367" i="4"/>
  <c r="AI71" i="4" l="1"/>
  <c r="AJ71" i="4" s="1"/>
  <c r="S368" i="4"/>
  <c r="AG72" i="4" l="1"/>
  <c r="AH72" i="4" s="1"/>
  <c r="T368" i="4"/>
  <c r="AI72" i="4" l="1"/>
  <c r="AJ72" i="4" s="1"/>
  <c r="U368" i="4"/>
  <c r="V368" i="4" s="1"/>
  <c r="AG73" i="4" l="1"/>
  <c r="AH73" i="4" s="1"/>
  <c r="S369" i="4"/>
  <c r="AI73" i="4" l="1"/>
  <c r="AJ73" i="4" s="1"/>
  <c r="T369" i="4"/>
  <c r="AG74" i="4" l="1"/>
  <c r="AH74" i="4" s="1"/>
  <c r="U369" i="4"/>
  <c r="V369" i="4" s="1"/>
  <c r="AI74" i="4" l="1"/>
  <c r="AJ74" i="4" s="1"/>
  <c r="S370" i="4"/>
  <c r="E15" i="9" s="1"/>
  <c r="AG75" i="4" l="1"/>
  <c r="AH75" i="4" s="1"/>
  <c r="T370" i="4"/>
  <c r="AI75" i="4" l="1"/>
  <c r="AJ75" i="4" s="1"/>
  <c r="U370" i="4"/>
  <c r="V370" i="4" s="1"/>
  <c r="E14" i="9"/>
  <c r="AG76" i="4" l="1"/>
  <c r="AH76" i="4" s="1"/>
  <c r="AI76" i="4" l="1"/>
  <c r="AJ76" i="4" s="1"/>
  <c r="AG77" i="4" l="1"/>
  <c r="AH77" i="4" s="1"/>
  <c r="AI77" i="4" l="1"/>
  <c r="AJ77" i="4" s="1"/>
  <c r="AG78" i="4" l="1"/>
  <c r="AH78" i="4" s="1"/>
  <c r="AI78" i="4" l="1"/>
  <c r="AJ78" i="4" s="1"/>
  <c r="AG79" i="4" l="1"/>
  <c r="AH79" i="4" s="1"/>
  <c r="AI79" i="4" l="1"/>
  <c r="AJ79" i="4" s="1"/>
  <c r="AG80" i="4" l="1"/>
  <c r="AH80" i="4" s="1"/>
  <c r="AI80" i="4" l="1"/>
  <c r="AJ80" i="4" s="1"/>
  <c r="AG81" i="4" l="1"/>
  <c r="AH81" i="4" s="1"/>
  <c r="AI81" i="4" l="1"/>
  <c r="AJ81" i="4" s="1"/>
  <c r="AG82" i="4" l="1"/>
  <c r="AH82" i="4" s="1"/>
  <c r="AI82" i="4" l="1"/>
  <c r="AJ82" i="4" s="1"/>
  <c r="AG83" i="4" l="1"/>
  <c r="AH83" i="4" s="1"/>
  <c r="AI83" i="4" l="1"/>
  <c r="AJ83" i="4" s="1"/>
  <c r="AG84" i="4" l="1"/>
  <c r="AH84" i="4" s="1"/>
  <c r="AI84" i="4" l="1"/>
  <c r="AJ84" i="4" s="1"/>
  <c r="AG85" i="4" l="1"/>
  <c r="AH85" i="4" s="1"/>
  <c r="AI85" i="4" l="1"/>
  <c r="AJ85" i="4" s="1"/>
  <c r="AG86" i="4" l="1"/>
  <c r="AH86" i="4" s="1"/>
  <c r="AI86" i="4" l="1"/>
  <c r="AJ86" i="4" s="1"/>
  <c r="AG87" i="4" l="1"/>
  <c r="AH87" i="4" s="1"/>
  <c r="AI87" i="4" l="1"/>
  <c r="AJ87" i="4" s="1"/>
  <c r="AG88" i="4" l="1"/>
  <c r="AH88" i="4" s="1"/>
  <c r="AI88" i="4" l="1"/>
  <c r="AJ88" i="4" s="1"/>
  <c r="AG89" i="4" l="1"/>
  <c r="AH89" i="4" s="1"/>
  <c r="AI89" i="4" s="1"/>
  <c r="AJ89" i="4" l="1"/>
  <c r="AG90" i="4" l="1"/>
  <c r="AH90" i="4" s="1"/>
  <c r="AI90" i="4" l="1"/>
  <c r="AJ90" i="4" s="1"/>
  <c r="AG91" i="4" l="1"/>
  <c r="AH91" i="4" s="1"/>
  <c r="AI91" i="4" l="1"/>
  <c r="AJ91" i="4" s="1"/>
  <c r="AG92" i="4" l="1"/>
  <c r="AH92" i="4" s="1"/>
  <c r="AI92" i="4" l="1"/>
  <c r="AJ92" i="4" s="1"/>
  <c r="AG93" i="4" l="1"/>
  <c r="AH93" i="4" s="1"/>
  <c r="AI93" i="4" l="1"/>
  <c r="AJ93" i="4" s="1"/>
  <c r="AG94" i="4" l="1"/>
  <c r="AH94" i="4" s="1"/>
  <c r="AI94" i="4" l="1"/>
  <c r="AJ94" i="4" s="1"/>
  <c r="AG95" i="4" l="1"/>
  <c r="AH95" i="4" s="1"/>
  <c r="AI95" i="4" l="1"/>
  <c r="AJ95" i="4" s="1"/>
  <c r="AG96" i="4" l="1"/>
  <c r="AH96" i="4" s="1"/>
  <c r="AI96" i="4" l="1"/>
  <c r="AJ96" i="4" s="1"/>
  <c r="AG97" i="4" l="1"/>
  <c r="AH97" i="4" s="1"/>
  <c r="AI97" i="4" l="1"/>
  <c r="AJ97" i="4" s="1"/>
  <c r="AG98" i="4" l="1"/>
  <c r="AH98" i="4" s="1"/>
  <c r="AI98" i="4" l="1"/>
  <c r="AJ98" i="4" s="1"/>
  <c r="AG99" i="4" l="1"/>
  <c r="AH99" i="4" s="1"/>
  <c r="AI99" i="4" l="1"/>
  <c r="AJ99" i="4" s="1"/>
  <c r="AG100" i="4" l="1"/>
  <c r="AH100" i="4" s="1"/>
  <c r="AI100" i="4" l="1"/>
  <c r="AJ100" i="4" s="1"/>
  <c r="AG101" i="4" l="1"/>
  <c r="AH101" i="4" s="1"/>
  <c r="AI101" i="4" l="1"/>
  <c r="AJ101" i="4" s="1"/>
  <c r="AG102" i="4" l="1"/>
  <c r="AH102" i="4" s="1"/>
  <c r="AI102" i="4" l="1"/>
  <c r="AJ102" i="4" s="1"/>
  <c r="AG103" i="4" l="1"/>
  <c r="AH103" i="4" s="1"/>
  <c r="AI103" i="4" l="1"/>
  <c r="AJ103" i="4" s="1"/>
  <c r="AG104" i="4" l="1"/>
  <c r="AH104" i="4" s="1"/>
  <c r="AI104" i="4" l="1"/>
  <c r="AJ104" i="4" s="1"/>
  <c r="AG105" i="4" l="1"/>
  <c r="AH105" i="4" s="1"/>
  <c r="AI105" i="4" l="1"/>
  <c r="AJ105" i="4" s="1"/>
  <c r="AG106" i="4" l="1"/>
  <c r="AH106" i="4" s="1"/>
  <c r="AI106" i="4" l="1"/>
  <c r="AJ106" i="4" s="1"/>
  <c r="AG107" i="4" l="1"/>
  <c r="AH107" i="4" s="1"/>
  <c r="AI107" i="4" s="1"/>
  <c r="AJ107" i="4" l="1"/>
  <c r="AG108" i="4" l="1"/>
  <c r="AH108" i="4" s="1"/>
  <c r="AI108" i="4" l="1"/>
  <c r="AJ108" i="4" s="1"/>
  <c r="AG109" i="4" l="1"/>
  <c r="AH109" i="4" s="1"/>
  <c r="AI109" i="4" l="1"/>
  <c r="AJ109" i="4" s="1"/>
  <c r="AG110" i="4" l="1"/>
  <c r="AH110" i="4" s="1"/>
  <c r="AI110" i="4" l="1"/>
  <c r="AJ110" i="4" s="1"/>
  <c r="AG111" i="4" l="1"/>
  <c r="AH111" i="4" s="1"/>
  <c r="AI111" i="4" l="1"/>
  <c r="AJ111" i="4" s="1"/>
  <c r="AG112" i="4" l="1"/>
  <c r="AH112" i="4" s="1"/>
  <c r="AI112" i="4" l="1"/>
  <c r="AJ112" i="4" s="1"/>
  <c r="AG113" i="4" l="1"/>
  <c r="AH113" i="4" s="1"/>
  <c r="AI113" i="4" l="1"/>
  <c r="AJ113" i="4" s="1"/>
  <c r="AG114" i="4" l="1"/>
  <c r="AH114" i="4" s="1"/>
  <c r="AI114" i="4" l="1"/>
  <c r="AJ114" i="4" s="1"/>
  <c r="AG115" i="4" l="1"/>
  <c r="AH115" i="4" s="1"/>
  <c r="AI115" i="4" l="1"/>
  <c r="AJ115" i="4" s="1"/>
  <c r="AG116" i="4" l="1"/>
  <c r="AH116" i="4" s="1"/>
  <c r="AI116" i="4" l="1"/>
  <c r="AJ116" i="4" s="1"/>
  <c r="AG117" i="4" l="1"/>
  <c r="AH117" i="4" s="1"/>
  <c r="AI117" i="4" s="1"/>
  <c r="AJ117" i="4" l="1"/>
  <c r="AG118" i="4" l="1"/>
  <c r="AH118" i="4" s="1"/>
  <c r="AI118" i="4" l="1"/>
  <c r="AJ118" i="4" s="1"/>
  <c r="AG119" i="4" l="1"/>
  <c r="AH119" i="4" s="1"/>
  <c r="AI119" i="4" l="1"/>
  <c r="AJ119" i="4" s="1"/>
  <c r="AG120" i="4" l="1"/>
  <c r="AH120" i="4" s="1"/>
  <c r="AI120" i="4" l="1"/>
  <c r="AJ120" i="4" s="1"/>
  <c r="AG121" i="4" l="1"/>
  <c r="AH121" i="4" s="1"/>
  <c r="AI121" i="4" l="1"/>
  <c r="AJ121" i="4" s="1"/>
  <c r="AG122" i="4" l="1"/>
  <c r="AH122" i="4" s="1"/>
  <c r="AI122" i="4" l="1"/>
  <c r="AJ122" i="4" s="1"/>
  <c r="AG123" i="4" l="1"/>
  <c r="AH123" i="4" s="1"/>
  <c r="AI123" i="4" l="1"/>
  <c r="AJ123" i="4" s="1"/>
  <c r="AG124" i="4" l="1"/>
  <c r="AH124" i="4" s="1"/>
  <c r="AI124" i="4" l="1"/>
  <c r="AJ124" i="4" s="1"/>
  <c r="AG125" i="4" l="1"/>
  <c r="AH125" i="4" s="1"/>
  <c r="AI125" i="4" l="1"/>
  <c r="AJ125" i="4" s="1"/>
  <c r="AG126" i="4" l="1"/>
  <c r="AH126" i="4" s="1"/>
  <c r="AI126" i="4" l="1"/>
  <c r="AJ126" i="4" s="1"/>
  <c r="AG127" i="4" l="1"/>
  <c r="AH127" i="4" s="1"/>
  <c r="AI127" i="4" s="1"/>
  <c r="AJ127" i="4" l="1"/>
  <c r="AG128" i="4" l="1"/>
  <c r="AH128" i="4" s="1"/>
  <c r="AI128" i="4" l="1"/>
  <c r="AJ128" i="4" s="1"/>
  <c r="AG129" i="4" l="1"/>
  <c r="AH129" i="4" s="1"/>
  <c r="AI129" i="4" l="1"/>
  <c r="AJ129" i="4" s="1"/>
  <c r="AG130" i="4" l="1"/>
  <c r="AH130" i="4" s="1"/>
  <c r="AI130" i="4" l="1"/>
  <c r="AJ130" i="4" s="1"/>
  <c r="AG131" i="4" l="1"/>
  <c r="AH131" i="4" s="1"/>
  <c r="AI131" i="4" l="1"/>
  <c r="AJ131" i="4" s="1"/>
  <c r="AG132" i="4" l="1"/>
  <c r="AH132" i="4" s="1"/>
  <c r="AI132" i="4" l="1"/>
  <c r="AJ132" i="4" s="1"/>
  <c r="AG133" i="4" l="1"/>
  <c r="AH133" i="4" s="1"/>
  <c r="AI133" i="4" l="1"/>
  <c r="AJ133" i="4" s="1"/>
  <c r="AG134" i="4" l="1"/>
  <c r="AH134" i="4" s="1"/>
  <c r="AI134" i="4" l="1"/>
  <c r="AJ134" i="4" s="1"/>
  <c r="AG135" i="4" l="1"/>
  <c r="AH135" i="4" s="1"/>
  <c r="AI135" i="4" l="1"/>
  <c r="AJ135" i="4" s="1"/>
  <c r="AG136" i="4" l="1"/>
  <c r="AH136" i="4" s="1"/>
  <c r="AI136" i="4" l="1"/>
  <c r="AJ136" i="4" s="1"/>
  <c r="AG137" i="4" l="1"/>
  <c r="AH137" i="4" s="1"/>
  <c r="AI137" i="4" l="1"/>
  <c r="AJ137" i="4" s="1"/>
  <c r="AG138" i="4" l="1"/>
  <c r="AH138" i="4" s="1"/>
  <c r="AI138" i="4" l="1"/>
  <c r="AJ138" i="4" s="1"/>
  <c r="AG139" i="4" l="1"/>
  <c r="AH139" i="4" s="1"/>
  <c r="AI139" i="4" l="1"/>
  <c r="AJ139" i="4" s="1"/>
  <c r="AG140" i="4" l="1"/>
  <c r="AH140" i="4" s="1"/>
  <c r="AI140" i="4" l="1"/>
  <c r="AJ140" i="4" s="1"/>
  <c r="AG141" i="4" l="1"/>
  <c r="AH141" i="4" s="1"/>
  <c r="AI141" i="4" l="1"/>
  <c r="AJ141" i="4" s="1"/>
  <c r="AG142" i="4" l="1"/>
  <c r="AH142" i="4" s="1"/>
  <c r="AI142" i="4" l="1"/>
  <c r="AJ142" i="4" s="1"/>
  <c r="AG143" i="4" l="1"/>
  <c r="AH143" i="4" s="1"/>
  <c r="AI143" i="4" l="1"/>
  <c r="AJ143" i="4" s="1"/>
  <c r="AG144" i="4" l="1"/>
  <c r="AH144" i="4" s="1"/>
  <c r="AI144" i="4" l="1"/>
  <c r="AJ144" i="4" s="1"/>
  <c r="AG145" i="4" l="1"/>
  <c r="AH145" i="4" s="1"/>
  <c r="AI145" i="4" l="1"/>
  <c r="AJ145" i="4" s="1"/>
  <c r="AG146" i="4" l="1"/>
  <c r="AH146" i="4" s="1"/>
  <c r="AI146" i="4" l="1"/>
  <c r="AJ146" i="4" s="1"/>
  <c r="AG147" i="4" l="1"/>
  <c r="AH147" i="4" s="1"/>
  <c r="AI147" i="4" l="1"/>
  <c r="AJ147" i="4" s="1"/>
  <c r="AG148" i="4" l="1"/>
  <c r="AH148" i="4" s="1"/>
  <c r="AI148" i="4" l="1"/>
  <c r="AJ148" i="4" s="1"/>
  <c r="AG149" i="4" l="1"/>
  <c r="AH149" i="4" s="1"/>
  <c r="AI149" i="4" l="1"/>
  <c r="AJ149" i="4" s="1"/>
  <c r="AG150" i="4" l="1"/>
  <c r="AH150" i="4" s="1"/>
  <c r="AI150" i="4" l="1"/>
  <c r="AJ150" i="4" s="1"/>
  <c r="AG151" i="4" l="1"/>
  <c r="AH151" i="4" s="1"/>
  <c r="AI151" i="4" l="1"/>
  <c r="AJ151" i="4" s="1"/>
  <c r="AG152" i="4" l="1"/>
  <c r="AH152" i="4" s="1"/>
  <c r="AI152" i="4" l="1"/>
  <c r="AJ152" i="4" s="1"/>
  <c r="AG153" i="4" l="1"/>
  <c r="AH153" i="4" s="1"/>
  <c r="AI153" i="4" l="1"/>
  <c r="AJ153" i="4" s="1"/>
  <c r="AG154" i="4" l="1"/>
  <c r="AH154" i="4" s="1"/>
  <c r="AI154" i="4" l="1"/>
  <c r="AJ154" i="4" s="1"/>
  <c r="AG155" i="4" l="1"/>
  <c r="AH155" i="4" s="1"/>
  <c r="AI155" i="4" l="1"/>
  <c r="AJ155" i="4" s="1"/>
  <c r="AG156" i="4" l="1"/>
  <c r="AH156" i="4" s="1"/>
  <c r="AI156" i="4" l="1"/>
  <c r="AJ156" i="4" s="1"/>
  <c r="AG157" i="4" l="1"/>
  <c r="AH157" i="4" s="1"/>
  <c r="AI157" i="4" l="1"/>
  <c r="AJ157" i="4" s="1"/>
  <c r="AG158" i="4" l="1"/>
  <c r="AH158" i="4" s="1"/>
  <c r="AI158" i="4" l="1"/>
  <c r="AJ158" i="4" s="1"/>
  <c r="AG159" i="4" l="1"/>
  <c r="AH159" i="4" s="1"/>
  <c r="AI159" i="4" l="1"/>
  <c r="AJ159" i="4" s="1"/>
  <c r="AG160" i="4" l="1"/>
  <c r="AH160" i="4" s="1"/>
  <c r="AI160" i="4" l="1"/>
  <c r="AJ160" i="4" s="1"/>
  <c r="AG161" i="4" l="1"/>
  <c r="AH161" i="4" s="1"/>
  <c r="AI161" i="4" l="1"/>
  <c r="AJ161" i="4" s="1"/>
  <c r="AG162" i="4" l="1"/>
  <c r="AH162" i="4" s="1"/>
  <c r="AI162" i="4" l="1"/>
  <c r="AJ162" i="4" s="1"/>
  <c r="AG163" i="4" l="1"/>
  <c r="AH163" i="4" s="1"/>
  <c r="AI163" i="4" l="1"/>
  <c r="AJ163" i="4" s="1"/>
  <c r="AG164" i="4" l="1"/>
  <c r="AH164" i="4" s="1"/>
  <c r="AI164" i="4" l="1"/>
  <c r="AJ164" i="4" s="1"/>
  <c r="AG165" i="4" l="1"/>
  <c r="AH165" i="4" s="1"/>
  <c r="AI165" i="4" l="1"/>
  <c r="AJ165" i="4" s="1"/>
  <c r="AG166" i="4" l="1"/>
  <c r="AH166" i="4" s="1"/>
  <c r="AI166" i="4" l="1"/>
  <c r="AJ166" i="4" s="1"/>
  <c r="AG167" i="4" l="1"/>
  <c r="AH167" i="4" s="1"/>
  <c r="AI167" i="4" l="1"/>
  <c r="AJ167" i="4" s="1"/>
  <c r="AG168" i="4" l="1"/>
  <c r="AH168" i="4" s="1"/>
  <c r="AI168" i="4" l="1"/>
  <c r="AJ168" i="4" s="1"/>
  <c r="AG169" i="4" l="1"/>
  <c r="AH169" i="4" s="1"/>
  <c r="AI169" i="4" l="1"/>
  <c r="AJ169" i="4" s="1"/>
  <c r="AG170" i="4" l="1"/>
  <c r="AH170" i="4" s="1"/>
  <c r="AI170" i="4" l="1"/>
  <c r="AJ170" i="4" s="1"/>
  <c r="AG171" i="4" l="1"/>
  <c r="AH171" i="4" s="1"/>
  <c r="AI171" i="4" l="1"/>
  <c r="AJ171" i="4" s="1"/>
  <c r="AG172" i="4" l="1"/>
  <c r="AH172" i="4" s="1"/>
  <c r="AI172" i="4" l="1"/>
  <c r="AJ172" i="4" s="1"/>
  <c r="AG173" i="4" l="1"/>
  <c r="AH173" i="4" s="1"/>
  <c r="AI173" i="4" s="1"/>
  <c r="AJ173" i="4" l="1"/>
  <c r="AG174" i="4" l="1"/>
  <c r="AH174" i="4" s="1"/>
  <c r="AI174" i="4" l="1"/>
  <c r="AJ174" i="4" s="1"/>
  <c r="AG175" i="4" l="1"/>
  <c r="AH175" i="4" s="1"/>
  <c r="AI175" i="4" l="1"/>
  <c r="AJ175" i="4" s="1"/>
  <c r="AG176" i="4" l="1"/>
  <c r="AH176" i="4" s="1"/>
  <c r="AI176" i="4" l="1"/>
  <c r="AJ176" i="4" s="1"/>
  <c r="AG177" i="4" l="1"/>
  <c r="AH177" i="4" s="1"/>
  <c r="AI177" i="4" l="1"/>
  <c r="AJ177" i="4" s="1"/>
  <c r="AG178" i="4" l="1"/>
  <c r="AH178" i="4" s="1"/>
  <c r="AI178" i="4" l="1"/>
  <c r="AJ178" i="4" s="1"/>
  <c r="AG179" i="4" l="1"/>
  <c r="AH179" i="4" s="1"/>
  <c r="AI179" i="4" l="1"/>
  <c r="AJ179" i="4" s="1"/>
  <c r="AG180" i="4" l="1"/>
  <c r="AH180" i="4" s="1"/>
  <c r="AI180" i="4" l="1"/>
  <c r="AJ180" i="4" s="1"/>
  <c r="AG181" i="4" l="1"/>
  <c r="AH181" i="4" s="1"/>
  <c r="AI181" i="4" l="1"/>
  <c r="AJ181" i="4" s="1"/>
  <c r="AG182" i="4" l="1"/>
  <c r="AH182" i="4" s="1"/>
  <c r="AI182" i="4" l="1"/>
  <c r="AJ182" i="4" s="1"/>
  <c r="AG183" i="4" l="1"/>
  <c r="AH183" i="4" s="1"/>
  <c r="AI183" i="4" l="1"/>
  <c r="AJ183" i="4" s="1"/>
  <c r="AG184" i="4" l="1"/>
  <c r="AH184" i="4" s="1"/>
  <c r="AI184" i="4" l="1"/>
  <c r="AJ184" i="4" s="1"/>
  <c r="AG185" i="4" l="1"/>
  <c r="AH185" i="4" s="1"/>
  <c r="AI185" i="4" l="1"/>
  <c r="AJ185" i="4" s="1"/>
  <c r="AG186" i="4" l="1"/>
  <c r="AH186" i="4" s="1"/>
  <c r="AI186" i="4" l="1"/>
  <c r="AJ186" i="4" s="1"/>
  <c r="AG187" i="4" l="1"/>
  <c r="AH187" i="4" s="1"/>
  <c r="AI187" i="4" l="1"/>
  <c r="AJ187" i="4" s="1"/>
  <c r="AG188" i="4" l="1"/>
  <c r="AH188" i="4" s="1"/>
  <c r="AI188" i="4" l="1"/>
  <c r="AJ188" i="4" s="1"/>
  <c r="AG189" i="4" l="1"/>
  <c r="AH189" i="4" s="1"/>
  <c r="AI189" i="4" l="1"/>
  <c r="AJ189" i="4" s="1"/>
  <c r="AG190" i="4" l="1"/>
  <c r="AH190" i="4" s="1"/>
  <c r="AI190" i="4" l="1"/>
  <c r="AJ190" i="4" s="1"/>
  <c r="AG191" i="4" l="1"/>
  <c r="AH191" i="4" s="1"/>
  <c r="AI191" i="4" l="1"/>
  <c r="AJ191" i="4" s="1"/>
  <c r="AG192" i="4" l="1"/>
  <c r="AH192" i="4" s="1"/>
  <c r="AI192" i="4" l="1"/>
  <c r="AJ192" i="4" s="1"/>
  <c r="AG193" i="4" l="1"/>
  <c r="AH193" i="4" s="1"/>
  <c r="AI193" i="4" l="1"/>
  <c r="AJ193" i="4" s="1"/>
  <c r="AG194" i="4" l="1"/>
  <c r="AH194" i="4" s="1"/>
  <c r="AI194" i="4" l="1"/>
  <c r="AJ194" i="4" s="1"/>
  <c r="AG195" i="4" l="1"/>
  <c r="AH195" i="4" s="1"/>
  <c r="AI195" i="4" l="1"/>
  <c r="AJ195" i="4" s="1"/>
  <c r="AG196" i="4" l="1"/>
  <c r="AH196" i="4" s="1"/>
  <c r="AI196" i="4" l="1"/>
  <c r="AJ196" i="4" s="1"/>
  <c r="AG197" i="4" l="1"/>
  <c r="AH197" i="4" s="1"/>
  <c r="AI197" i="4" l="1"/>
  <c r="AJ197" i="4" s="1"/>
  <c r="AG198" i="4" l="1"/>
  <c r="AH198" i="4" s="1"/>
  <c r="AI198" i="4" l="1"/>
  <c r="AJ198" i="4" s="1"/>
  <c r="AG199" i="4" l="1"/>
  <c r="AH199" i="4" s="1"/>
  <c r="AI199" i="4" l="1"/>
  <c r="AJ199" i="4" s="1"/>
  <c r="AG200" i="4" l="1"/>
  <c r="AH200" i="4" s="1"/>
  <c r="AI200" i="4" l="1"/>
  <c r="AJ200" i="4" s="1"/>
  <c r="AG201" i="4" l="1"/>
  <c r="AH201" i="4" s="1"/>
  <c r="AI201" i="4" l="1"/>
  <c r="AJ201" i="4" s="1"/>
  <c r="AG202" i="4" l="1"/>
  <c r="AH202" i="4" s="1"/>
  <c r="AI202" i="4" l="1"/>
  <c r="AJ202" i="4" s="1"/>
  <c r="AG203" i="4" l="1"/>
  <c r="AH203" i="4" s="1"/>
  <c r="AI203" i="4" l="1"/>
  <c r="AJ203" i="4" s="1"/>
  <c r="AG204" i="4" l="1"/>
  <c r="AH204" i="4" s="1"/>
  <c r="AI204" i="4" l="1"/>
  <c r="AJ204" i="4" s="1"/>
  <c r="AG205" i="4" l="1"/>
  <c r="AH205" i="4" s="1"/>
  <c r="AI205" i="4" l="1"/>
  <c r="AJ205" i="4" s="1"/>
  <c r="AG206" i="4" l="1"/>
  <c r="AH206" i="4" s="1"/>
  <c r="AI206" i="4" l="1"/>
  <c r="AJ206" i="4" s="1"/>
  <c r="AG207" i="4" l="1"/>
  <c r="AH207" i="4" s="1"/>
  <c r="AI207" i="4" l="1"/>
  <c r="AJ207" i="4" s="1"/>
  <c r="AG208" i="4" l="1"/>
  <c r="AH208" i="4" s="1"/>
  <c r="AI208" i="4" l="1"/>
  <c r="AJ208" i="4" s="1"/>
  <c r="AG209" i="4" l="1"/>
  <c r="AH209" i="4" s="1"/>
  <c r="AI209" i="4" l="1"/>
  <c r="AJ209" i="4" s="1"/>
  <c r="AG210" i="4" l="1"/>
  <c r="AH210" i="4" s="1"/>
  <c r="AI210" i="4" l="1"/>
  <c r="AJ210" i="4" s="1"/>
  <c r="AG211" i="4" l="1"/>
  <c r="AH211" i="4" s="1"/>
  <c r="AI211" i="4" l="1"/>
  <c r="AJ211" i="4" s="1"/>
  <c r="AG212" i="4" l="1"/>
  <c r="AH212" i="4" s="1"/>
  <c r="AI212" i="4" l="1"/>
  <c r="AJ212" i="4" s="1"/>
  <c r="AG213" i="4" l="1"/>
  <c r="AH213" i="4" s="1"/>
  <c r="AI213" i="4" l="1"/>
  <c r="AJ213" i="4" s="1"/>
  <c r="AG214" i="4" l="1"/>
  <c r="AH214" i="4" s="1"/>
  <c r="AI214" i="4" l="1"/>
  <c r="AJ214" i="4" s="1"/>
  <c r="AG215" i="4" l="1"/>
  <c r="AH215" i="4" s="1"/>
  <c r="AI215" i="4" l="1"/>
  <c r="AJ215" i="4" s="1"/>
  <c r="AG216" i="4" l="1"/>
  <c r="AH216" i="4" s="1"/>
  <c r="AI216" i="4" l="1"/>
  <c r="AJ216" i="4" s="1"/>
  <c r="AG217" i="4" l="1"/>
  <c r="AH217" i="4" s="1"/>
  <c r="AI217" i="4" l="1"/>
  <c r="AJ217" i="4" s="1"/>
  <c r="AG218" i="4" l="1"/>
  <c r="AH218" i="4" s="1"/>
  <c r="AI218" i="4" l="1"/>
  <c r="AJ218" i="4" s="1"/>
  <c r="AG219" i="4" l="1"/>
  <c r="AH219" i="4" s="1"/>
  <c r="AI219" i="4" l="1"/>
  <c r="AJ219" i="4" s="1"/>
  <c r="AG220" i="4" l="1"/>
  <c r="AH220" i="4" s="1"/>
  <c r="AI220" i="4" l="1"/>
  <c r="AJ220" i="4" s="1"/>
  <c r="AG221" i="4" l="1"/>
  <c r="AH221" i="4" s="1"/>
  <c r="AI221" i="4" l="1"/>
  <c r="AJ221" i="4" s="1"/>
  <c r="AG222" i="4" l="1"/>
  <c r="AH222" i="4" s="1"/>
  <c r="AI222" i="4" l="1"/>
  <c r="AJ222" i="4" s="1"/>
  <c r="AG223" i="4" l="1"/>
  <c r="AH223" i="4" s="1"/>
  <c r="AI223" i="4" l="1"/>
  <c r="AJ223" i="4" l="1"/>
  <c r="E18" i="9"/>
  <c r="E26" i="9" s="1"/>
  <c r="AG224" i="4" l="1"/>
  <c r="AH224" i="4" s="1"/>
  <c r="AI224" i="4" l="1"/>
  <c r="AJ224" i="4" s="1"/>
  <c r="AG225" i="4" l="1"/>
  <c r="AH225" i="4" s="1"/>
  <c r="AI225" i="4" l="1"/>
  <c r="AJ225" i="4" l="1"/>
  <c r="AG226" i="4" l="1"/>
  <c r="AH226" i="4" s="1"/>
  <c r="AI226" i="4" l="1"/>
  <c r="AJ226" i="4" s="1"/>
  <c r="AG227" i="4" l="1"/>
  <c r="AH227" i="4" s="1"/>
  <c r="AI227" i="4" l="1"/>
  <c r="AJ227" i="4" s="1"/>
  <c r="AG228" i="4" l="1"/>
  <c r="AH228" i="4" s="1"/>
  <c r="AI228" i="4" l="1"/>
  <c r="AJ228" i="4" s="1"/>
  <c r="AG229" i="4" l="1"/>
  <c r="AH229" i="4" s="1"/>
  <c r="AI229" i="4" l="1"/>
  <c r="AJ229" i="4" s="1"/>
  <c r="AG230" i="4" l="1"/>
  <c r="AH230" i="4" s="1"/>
  <c r="AI230" i="4" l="1"/>
  <c r="AJ230" i="4" s="1"/>
  <c r="AG231" i="4" l="1"/>
  <c r="AH231" i="4" s="1"/>
  <c r="AI231" i="4" l="1"/>
  <c r="AJ231" i="4" s="1"/>
  <c r="AG232" i="4" l="1"/>
  <c r="AH232" i="4" s="1"/>
  <c r="AI232" i="4" l="1"/>
  <c r="AJ232" i="4" s="1"/>
  <c r="AG233" i="4" l="1"/>
  <c r="AH233" i="4" s="1"/>
  <c r="AI233" i="4" l="1"/>
  <c r="AJ233" i="4" s="1"/>
  <c r="AG234" i="4" l="1"/>
  <c r="AH234" i="4" s="1"/>
  <c r="AI234" i="4" l="1"/>
  <c r="AJ234" i="4" s="1"/>
  <c r="AG235" i="4" l="1"/>
  <c r="AH235" i="4" s="1"/>
  <c r="AI235" i="4" s="1"/>
  <c r="AJ235" i="4" l="1"/>
  <c r="AG236" i="4" l="1"/>
  <c r="AH236" i="4" s="1"/>
  <c r="AI236" i="4" l="1"/>
  <c r="AJ236" i="4" s="1"/>
  <c r="AG237" i="4" l="1"/>
  <c r="AH237" i="4" s="1"/>
  <c r="AI237" i="4" l="1"/>
  <c r="AJ237" i="4" s="1"/>
  <c r="AG238" i="4" l="1"/>
  <c r="AH238" i="4" s="1"/>
  <c r="AI238" i="4" l="1"/>
  <c r="AJ238" i="4" s="1"/>
  <c r="AG239" i="4" l="1"/>
  <c r="AH239" i="4" s="1"/>
  <c r="AI239" i="4" l="1"/>
  <c r="AJ239" i="4" s="1"/>
  <c r="AG240" i="4" l="1"/>
  <c r="AH240" i="4" s="1"/>
  <c r="AI240" i="4" l="1"/>
  <c r="AJ240" i="4" s="1"/>
  <c r="AG241" i="4" l="1"/>
  <c r="AH241" i="4" s="1"/>
  <c r="AI241" i="4" l="1"/>
  <c r="AJ241" i="4" s="1"/>
  <c r="AG242" i="4" l="1"/>
  <c r="AH242" i="4" s="1"/>
  <c r="AI242" i="4" l="1"/>
  <c r="AJ242" i="4" s="1"/>
  <c r="AG243" i="4" l="1"/>
  <c r="AH243" i="4" s="1"/>
  <c r="AI243" i="4" l="1"/>
  <c r="AJ243" i="4" s="1"/>
  <c r="AG244" i="4" l="1"/>
  <c r="AH244" i="4" s="1"/>
  <c r="AI244" i="4" l="1"/>
  <c r="AJ244" i="4" s="1"/>
  <c r="AG245" i="4" l="1"/>
  <c r="AH245" i="4" s="1"/>
  <c r="AI245" i="4" l="1"/>
  <c r="AJ245" i="4" s="1"/>
  <c r="AG246" i="4" l="1"/>
  <c r="AH246" i="4" s="1"/>
  <c r="AI246" i="4" l="1"/>
  <c r="AJ246" i="4" s="1"/>
  <c r="AG247" i="4" l="1"/>
  <c r="AH247" i="4" s="1"/>
  <c r="AI247" i="4" l="1"/>
  <c r="AJ247" i="4" s="1"/>
  <c r="AG248" i="4" l="1"/>
  <c r="AH248" i="4" s="1"/>
  <c r="AI248" i="4" l="1"/>
  <c r="AJ248" i="4" s="1"/>
  <c r="AG249" i="4" l="1"/>
  <c r="AH249" i="4" s="1"/>
  <c r="AI249" i="4" l="1"/>
  <c r="AJ249" i="4" s="1"/>
  <c r="AG250" i="4" l="1"/>
  <c r="AH250" i="4" s="1"/>
  <c r="AI250" i="4" l="1"/>
  <c r="AJ250" i="4" s="1"/>
  <c r="AG251" i="4" l="1"/>
  <c r="AH251" i="4" s="1"/>
  <c r="AI251" i="4" l="1"/>
  <c r="AJ251" i="4" s="1"/>
  <c r="AG252" i="4" l="1"/>
  <c r="AH252" i="4" s="1"/>
  <c r="AI252" i="4" l="1"/>
  <c r="AJ252" i="4" s="1"/>
  <c r="AG253" i="4" l="1"/>
  <c r="AH253" i="4" s="1"/>
  <c r="AI253" i="4" l="1"/>
  <c r="AJ253" i="4" s="1"/>
  <c r="AG254" i="4" l="1"/>
  <c r="AH254" i="4" s="1"/>
  <c r="AI254" i="4" l="1"/>
  <c r="AJ254" i="4" s="1"/>
  <c r="AG255" i="4" l="1"/>
  <c r="AH255" i="4" s="1"/>
  <c r="AI255" i="4" l="1"/>
  <c r="AJ255" i="4" s="1"/>
  <c r="AG256" i="4" l="1"/>
  <c r="AH256" i="4" s="1"/>
  <c r="AI256" i="4" l="1"/>
  <c r="AJ256" i="4" s="1"/>
  <c r="AG257" i="4" l="1"/>
  <c r="AH257" i="4" s="1"/>
  <c r="AI257" i="4" l="1"/>
  <c r="AJ257" i="4" s="1"/>
  <c r="AG258" i="4" l="1"/>
  <c r="AH258" i="4" s="1"/>
  <c r="AI258" i="4" l="1"/>
  <c r="AJ258" i="4" s="1"/>
  <c r="AG259" i="4" l="1"/>
  <c r="AH259" i="4" s="1"/>
  <c r="AI259" i="4" l="1"/>
  <c r="AJ259" i="4" s="1"/>
  <c r="AG260" i="4" l="1"/>
  <c r="AH260" i="4" s="1"/>
  <c r="AI260" i="4" l="1"/>
  <c r="AJ260" i="4" s="1"/>
  <c r="AG261" i="4" l="1"/>
  <c r="AH261" i="4" s="1"/>
  <c r="AI261" i="4" l="1"/>
  <c r="AJ261" i="4" s="1"/>
  <c r="AG262" i="4" l="1"/>
  <c r="AH262" i="4" s="1"/>
  <c r="AI262" i="4" l="1"/>
  <c r="AJ262" i="4" s="1"/>
  <c r="AG263" i="4" l="1"/>
  <c r="AH263" i="4" s="1"/>
  <c r="AI263" i="4" l="1"/>
  <c r="AJ263" i="4" s="1"/>
  <c r="AG264" i="4" l="1"/>
  <c r="AH264" i="4" s="1"/>
  <c r="AI264" i="4" l="1"/>
  <c r="AJ264" i="4" s="1"/>
  <c r="AG265" i="4" l="1"/>
  <c r="AH265" i="4" s="1"/>
  <c r="AI265" i="4" l="1"/>
  <c r="AJ265" i="4" s="1"/>
  <c r="AG266" i="4" l="1"/>
  <c r="AH266" i="4" s="1"/>
  <c r="AI266" i="4" l="1"/>
  <c r="AJ266" i="4" s="1"/>
  <c r="AG267" i="4" l="1"/>
  <c r="AH267" i="4" s="1"/>
  <c r="AI267" i="4" l="1"/>
  <c r="AJ267" i="4" s="1"/>
  <c r="AG268" i="4" l="1"/>
  <c r="AH268" i="4" s="1"/>
  <c r="AI268" i="4" s="1"/>
  <c r="AJ268" i="4" l="1"/>
  <c r="AG269" i="4" l="1"/>
  <c r="AH269" i="4" s="1"/>
  <c r="AI269" i="4" l="1"/>
  <c r="AJ269" i="4" s="1"/>
  <c r="AG270" i="4" l="1"/>
  <c r="AH270" i="4" s="1"/>
  <c r="AI270" i="4" l="1"/>
  <c r="AJ270" i="4" s="1"/>
  <c r="AG271" i="4" l="1"/>
  <c r="AH271" i="4" s="1"/>
  <c r="AI271" i="4" l="1"/>
  <c r="AJ271" i="4" s="1"/>
  <c r="AG272" i="4" l="1"/>
  <c r="AH272" i="4" s="1"/>
  <c r="AI272" i="4" l="1"/>
  <c r="AJ272" i="4" s="1"/>
  <c r="AG273" i="4" l="1"/>
  <c r="AH273" i="4" s="1"/>
  <c r="AI273" i="4" l="1"/>
  <c r="AJ273" i="4" s="1"/>
  <c r="AG274" i="4" l="1"/>
  <c r="AH274" i="4" s="1"/>
  <c r="AI274" i="4" l="1"/>
  <c r="AJ274" i="4" s="1"/>
  <c r="AG275" i="4" l="1"/>
  <c r="AH275" i="4" s="1"/>
  <c r="AI275" i="4" l="1"/>
  <c r="AJ275" i="4" s="1"/>
  <c r="AG276" i="4" l="1"/>
  <c r="AH276" i="4" s="1"/>
  <c r="AI276" i="4" l="1"/>
  <c r="AJ276" i="4" s="1"/>
  <c r="AG277" i="4" l="1"/>
  <c r="AH277" i="4" s="1"/>
  <c r="AI277" i="4" l="1"/>
  <c r="AJ277" i="4" s="1"/>
  <c r="AG278" i="4" l="1"/>
  <c r="AH278" i="4" s="1"/>
  <c r="AI278" i="4" l="1"/>
  <c r="AJ278" i="4" s="1"/>
  <c r="AG279" i="4" l="1"/>
  <c r="AH279" i="4" s="1"/>
  <c r="AI279" i="4" l="1"/>
  <c r="AJ279" i="4" s="1"/>
  <c r="AG280" i="4" l="1"/>
  <c r="AH280" i="4" s="1"/>
  <c r="AI280" i="4" l="1"/>
  <c r="AJ280" i="4" s="1"/>
  <c r="AG281" i="4" l="1"/>
  <c r="AH281" i="4" s="1"/>
  <c r="AI281" i="4" l="1"/>
  <c r="AJ281" i="4" s="1"/>
  <c r="AG282" i="4" l="1"/>
  <c r="AH282" i="4" s="1"/>
  <c r="AI282" i="4" l="1"/>
  <c r="AJ282" i="4" s="1"/>
  <c r="AG283" i="4" l="1"/>
  <c r="AH283" i="4" s="1"/>
  <c r="AI283" i="4" l="1"/>
  <c r="AJ283" i="4" s="1"/>
  <c r="AG284" i="4" l="1"/>
  <c r="AH284" i="4" s="1"/>
  <c r="AI284" i="4" l="1"/>
  <c r="AJ284" i="4" s="1"/>
  <c r="AG285" i="4" l="1"/>
  <c r="AH285" i="4" s="1"/>
  <c r="AI285" i="4" l="1"/>
  <c r="AJ285" i="4" s="1"/>
  <c r="AG286" i="4" l="1"/>
  <c r="AH286" i="4" s="1"/>
  <c r="AI286" i="4" l="1"/>
  <c r="AJ286" i="4" s="1"/>
  <c r="AG287" i="4" l="1"/>
  <c r="AH287" i="4" s="1"/>
  <c r="AI287" i="4" l="1"/>
  <c r="AJ287" i="4" s="1"/>
  <c r="AG288" i="4" l="1"/>
  <c r="AH288" i="4" s="1"/>
  <c r="AI288" i="4" l="1"/>
  <c r="AJ288" i="4" s="1"/>
  <c r="AG289" i="4" l="1"/>
  <c r="AH289" i="4" s="1"/>
  <c r="AI289" i="4" l="1"/>
  <c r="AJ289" i="4" s="1"/>
  <c r="AG290" i="4" l="1"/>
  <c r="AH290" i="4" s="1"/>
  <c r="AI290" i="4" l="1"/>
  <c r="AJ290" i="4" s="1"/>
  <c r="AG291" i="4" l="1"/>
  <c r="AH291" i="4" s="1"/>
  <c r="AI291" i="4" l="1"/>
  <c r="AJ291" i="4" s="1"/>
  <c r="AG292" i="4" l="1"/>
  <c r="AH292" i="4" s="1"/>
  <c r="AI292" i="4" l="1"/>
  <c r="AJ292" i="4" s="1"/>
  <c r="AG293" i="4" l="1"/>
  <c r="AH293" i="4" s="1"/>
  <c r="AI293" i="4" l="1"/>
  <c r="AJ293" i="4" s="1"/>
  <c r="AG294" i="4" l="1"/>
  <c r="AH294" i="4" s="1"/>
  <c r="AI294" i="4" l="1"/>
  <c r="AJ294" i="4" s="1"/>
  <c r="AG295" i="4" l="1"/>
  <c r="AH295" i="4" s="1"/>
  <c r="AI295" i="4" l="1"/>
  <c r="AJ295" i="4" s="1"/>
  <c r="AG296" i="4" l="1"/>
  <c r="AH296" i="4" s="1"/>
  <c r="AI296" i="4" l="1"/>
  <c r="AJ296" i="4" s="1"/>
  <c r="AG297" i="4" l="1"/>
  <c r="AH297" i="4" s="1"/>
  <c r="AI297" i="4" l="1"/>
  <c r="AJ297" i="4" s="1"/>
  <c r="AG298" i="4" l="1"/>
  <c r="AH298" i="4" s="1"/>
  <c r="AI298" i="4" l="1"/>
  <c r="AJ298" i="4" s="1"/>
  <c r="AG299" i="4" l="1"/>
  <c r="AH299" i="4" s="1"/>
  <c r="AI299" i="4" l="1"/>
  <c r="AJ299" i="4" s="1"/>
  <c r="AG300" i="4" l="1"/>
  <c r="AH300" i="4" s="1"/>
  <c r="AI300" i="4" l="1"/>
  <c r="AJ300" i="4" s="1"/>
  <c r="AG301" i="4" l="1"/>
  <c r="AH301" i="4" s="1"/>
  <c r="AI301" i="4" l="1"/>
  <c r="AJ301" i="4" s="1"/>
  <c r="AG302" i="4" l="1"/>
  <c r="AH302" i="4" s="1"/>
  <c r="AI302" i="4" l="1"/>
  <c r="AJ302" i="4" s="1"/>
  <c r="AG303" i="4" l="1"/>
  <c r="AH303" i="4" s="1"/>
  <c r="AI303" i="4" l="1"/>
  <c r="AJ303" i="4" s="1"/>
  <c r="AG304" i="4" l="1"/>
  <c r="AH304" i="4" s="1"/>
  <c r="AI304" i="4" l="1"/>
  <c r="AJ304" i="4" s="1"/>
  <c r="AG305" i="4" l="1"/>
  <c r="AH305" i="4" s="1"/>
  <c r="AI305" i="4" l="1"/>
  <c r="AJ305" i="4" s="1"/>
  <c r="AG306" i="4" l="1"/>
  <c r="AH306" i="4" s="1"/>
  <c r="AI306" i="4" s="1"/>
  <c r="AJ306" i="4" l="1"/>
  <c r="AG307" i="4" l="1"/>
  <c r="AH307" i="4" s="1"/>
  <c r="AI307" i="4" l="1"/>
  <c r="AJ307" i="4" s="1"/>
  <c r="AG308" i="4" l="1"/>
  <c r="AH308" i="4" s="1"/>
  <c r="AI308" i="4" l="1"/>
  <c r="AJ308" i="4" s="1"/>
  <c r="AG309" i="4" l="1"/>
  <c r="AH309" i="4" s="1"/>
  <c r="AI309" i="4" l="1"/>
  <c r="AJ309" i="4" s="1"/>
  <c r="AG310" i="4" l="1"/>
  <c r="AH310" i="4" s="1"/>
  <c r="AI310" i="4" l="1"/>
  <c r="AJ310" i="4" s="1"/>
  <c r="AG311" i="4" l="1"/>
  <c r="AH311" i="4" s="1"/>
  <c r="AI311" i="4" l="1"/>
  <c r="AJ311" i="4" s="1"/>
  <c r="AG312" i="4" l="1"/>
  <c r="AH312" i="4" s="1"/>
  <c r="AI312" i="4" l="1"/>
  <c r="AJ312" i="4" s="1"/>
  <c r="AG313" i="4" l="1"/>
  <c r="AH313" i="4" s="1"/>
  <c r="AI313" i="4" l="1"/>
  <c r="AJ313" i="4" s="1"/>
  <c r="AG314" i="4" l="1"/>
  <c r="AH314" i="4" s="1"/>
  <c r="AI314" i="4" l="1"/>
  <c r="AJ314" i="4" s="1"/>
  <c r="AG315" i="4" l="1"/>
  <c r="AH315" i="4" s="1"/>
  <c r="AI315" i="4" l="1"/>
  <c r="AJ315" i="4" s="1"/>
  <c r="AG316" i="4" l="1"/>
  <c r="AH316" i="4" s="1"/>
  <c r="AI316" i="4" l="1"/>
  <c r="AJ316" i="4" s="1"/>
  <c r="AG317" i="4" l="1"/>
  <c r="AH317" i="4" s="1"/>
  <c r="AI317" i="4" l="1"/>
  <c r="AJ317" i="4" s="1"/>
  <c r="AG318" i="4" l="1"/>
  <c r="AH318" i="4" s="1"/>
  <c r="AI318" i="4" l="1"/>
  <c r="AJ318" i="4" s="1"/>
  <c r="AG319" i="4" l="1"/>
  <c r="AH319" i="4" s="1"/>
  <c r="AI319" i="4" l="1"/>
  <c r="AJ319" i="4" s="1"/>
  <c r="AG320" i="4" l="1"/>
  <c r="AH320" i="4" s="1"/>
  <c r="AI320" i="4" l="1"/>
  <c r="AJ320" i="4" s="1"/>
  <c r="AG321" i="4" l="1"/>
  <c r="AH321" i="4" s="1"/>
  <c r="AI321" i="4" l="1"/>
  <c r="AJ321" i="4" s="1"/>
  <c r="AG322" i="4" l="1"/>
  <c r="AH322" i="4" s="1"/>
  <c r="AI322" i="4" l="1"/>
  <c r="AJ322" i="4" s="1"/>
  <c r="AG323" i="4" l="1"/>
  <c r="AH323" i="4" s="1"/>
  <c r="AI323" i="4" l="1"/>
  <c r="AJ323" i="4" s="1"/>
  <c r="AG324" i="4" l="1"/>
  <c r="AH324" i="4" s="1"/>
  <c r="AI324" i="4" l="1"/>
  <c r="AJ324" i="4" s="1"/>
  <c r="AG325" i="4" l="1"/>
  <c r="AH325" i="4" s="1"/>
  <c r="AI325" i="4" l="1"/>
  <c r="AJ325" i="4" s="1"/>
  <c r="AG326" i="4" l="1"/>
  <c r="AH326" i="4" s="1"/>
  <c r="AI326" i="4" l="1"/>
  <c r="AJ326" i="4" s="1"/>
  <c r="AG327" i="4" l="1"/>
  <c r="AH327" i="4" s="1"/>
  <c r="AI327" i="4" l="1"/>
  <c r="AJ327" i="4" s="1"/>
  <c r="AG328" i="4" l="1"/>
  <c r="AH328" i="4" s="1"/>
  <c r="AI328" i="4" l="1"/>
  <c r="AJ328" i="4" s="1"/>
  <c r="AG329" i="4" l="1"/>
  <c r="AH329" i="4" s="1"/>
  <c r="AI329" i="4" l="1"/>
  <c r="AJ329" i="4" s="1"/>
  <c r="AG330" i="4" l="1"/>
  <c r="AH330" i="4" s="1"/>
  <c r="AI330" i="4" l="1"/>
  <c r="AJ330" i="4" s="1"/>
  <c r="AG331" i="4" l="1"/>
  <c r="AH331" i="4" s="1"/>
  <c r="AI331" i="4" l="1"/>
  <c r="AJ331" i="4" s="1"/>
  <c r="AG332" i="4" l="1"/>
  <c r="AH332" i="4" s="1"/>
  <c r="AI332" i="4" l="1"/>
  <c r="AJ332" i="4" s="1"/>
  <c r="AG333" i="4" l="1"/>
  <c r="AH333" i="4" s="1"/>
  <c r="AI333" i="4" l="1"/>
  <c r="AJ333" i="4" s="1"/>
  <c r="AG334" i="4" l="1"/>
  <c r="AH334" i="4" s="1"/>
  <c r="AI334" i="4" l="1"/>
  <c r="AJ334" i="4" s="1"/>
  <c r="AG335" i="4" l="1"/>
  <c r="AH335" i="4" s="1"/>
  <c r="AI335" i="4" l="1"/>
  <c r="AJ335" i="4" s="1"/>
  <c r="AG336" i="4" l="1"/>
  <c r="AH336" i="4" s="1"/>
  <c r="AI336" i="4" l="1"/>
  <c r="AJ336" i="4" s="1"/>
  <c r="AG337" i="4" l="1"/>
  <c r="AH337" i="4" s="1"/>
  <c r="AI337" i="4" l="1"/>
  <c r="AJ337" i="4" s="1"/>
  <c r="AG338" i="4" l="1"/>
  <c r="AH338" i="4" s="1"/>
  <c r="AI338" i="4" l="1"/>
  <c r="AJ338" i="4" s="1"/>
  <c r="AG339" i="4" l="1"/>
  <c r="AH339" i="4" s="1"/>
  <c r="AI339" i="4" l="1"/>
  <c r="AJ339" i="4" s="1"/>
  <c r="AG340" i="4" l="1"/>
  <c r="AH340" i="4" s="1"/>
  <c r="AI340" i="4" l="1"/>
  <c r="AJ340" i="4" s="1"/>
  <c r="AG341" i="4" l="1"/>
  <c r="AH341" i="4" s="1"/>
  <c r="AI341" i="4" l="1"/>
  <c r="AJ341" i="4" s="1"/>
  <c r="AG342" i="4" l="1"/>
  <c r="AH342" i="4" s="1"/>
  <c r="AI342" i="4" l="1"/>
  <c r="AJ342" i="4" s="1"/>
  <c r="AG343" i="4" l="1"/>
  <c r="AH343" i="4" s="1"/>
  <c r="AI343" i="4" l="1"/>
  <c r="AJ343" i="4" s="1"/>
  <c r="AG344" i="4" l="1"/>
  <c r="AH344" i="4" s="1"/>
  <c r="AI344" i="4" l="1"/>
  <c r="AJ344" i="4" s="1"/>
  <c r="AG345" i="4" l="1"/>
  <c r="AH345" i="4" s="1"/>
  <c r="AI345" i="4" l="1"/>
  <c r="AJ345" i="4" s="1"/>
  <c r="AG346" i="4" l="1"/>
  <c r="AH346" i="4" s="1"/>
  <c r="AI346" i="4" l="1"/>
  <c r="AJ346" i="4" s="1"/>
  <c r="AG347" i="4" l="1"/>
  <c r="AH347" i="4" s="1"/>
  <c r="AI347" i="4" l="1"/>
  <c r="AJ347" i="4" s="1"/>
  <c r="AG348" i="4" l="1"/>
  <c r="AH348" i="4" s="1"/>
  <c r="AI348" i="4" l="1"/>
  <c r="AJ348" i="4" s="1"/>
  <c r="AG349" i="4" l="1"/>
  <c r="AH349" i="4" s="1"/>
  <c r="AI349" i="4" l="1"/>
  <c r="AJ349" i="4" s="1"/>
  <c r="AG350" i="4" l="1"/>
  <c r="AH350" i="4" s="1"/>
  <c r="AI350" i="4" l="1"/>
  <c r="AJ350" i="4" s="1"/>
  <c r="AG351" i="4" l="1"/>
  <c r="AH351" i="4" s="1"/>
  <c r="AI351" i="4" s="1"/>
  <c r="AJ351" i="4" l="1"/>
  <c r="AG352" i="4" l="1"/>
  <c r="AH352" i="4" s="1"/>
  <c r="AI352" i="4" l="1"/>
  <c r="AJ352" i="4" s="1"/>
  <c r="AG353" i="4" l="1"/>
  <c r="AH353" i="4" s="1"/>
  <c r="AI353" i="4" l="1"/>
  <c r="AJ353" i="4" s="1"/>
  <c r="AG354" i="4" l="1"/>
  <c r="AH354" i="4" s="1"/>
  <c r="AI354" i="4" l="1"/>
  <c r="AJ354" i="4" s="1"/>
  <c r="AG355" i="4" l="1"/>
  <c r="AH355" i="4" s="1"/>
  <c r="AI355" i="4" l="1"/>
  <c r="AJ355" i="4" s="1"/>
  <c r="AG356" i="4" l="1"/>
  <c r="AH356" i="4" s="1"/>
  <c r="AI356" i="4" l="1"/>
  <c r="AJ356" i="4" s="1"/>
  <c r="AG357" i="4" l="1"/>
  <c r="AH357" i="4" s="1"/>
  <c r="AI357" i="4" l="1"/>
  <c r="AJ357" i="4" s="1"/>
  <c r="AG358" i="4" l="1"/>
  <c r="AH358" i="4" s="1"/>
  <c r="AI358" i="4" l="1"/>
  <c r="AJ358" i="4" s="1"/>
  <c r="AG359" i="4" l="1"/>
  <c r="AH359" i="4" s="1"/>
  <c r="AI359" i="4" l="1"/>
  <c r="AJ359" i="4" s="1"/>
  <c r="AG360" i="4" l="1"/>
  <c r="AH360" i="4" s="1"/>
  <c r="AI360" i="4" l="1"/>
  <c r="AJ360" i="4" s="1"/>
  <c r="AG361" i="4" l="1"/>
  <c r="AH361" i="4" s="1"/>
  <c r="AI361" i="4" s="1"/>
  <c r="AJ361" i="4" l="1"/>
  <c r="AG362" i="4" l="1"/>
  <c r="AH362" i="4" s="1"/>
  <c r="AI362" i="4" l="1"/>
  <c r="AJ362" i="4" s="1"/>
  <c r="AG363" i="4" l="1"/>
  <c r="AH363" i="4" s="1"/>
  <c r="AI363" i="4" l="1"/>
  <c r="AJ363" i="4" s="1"/>
  <c r="AG364" i="4" l="1"/>
  <c r="AH364" i="4" s="1"/>
  <c r="AI364" i="4" l="1"/>
  <c r="AJ364" i="4" s="1"/>
  <c r="AG365" i="4" l="1"/>
  <c r="AH365" i="4" s="1"/>
  <c r="AI365" i="4" l="1"/>
  <c r="AJ365" i="4" s="1"/>
  <c r="AG366" i="4" l="1"/>
  <c r="AH366" i="4" s="1"/>
  <c r="AI366" i="4" l="1"/>
  <c r="AJ366" i="4" s="1"/>
  <c r="AG367" i="4" l="1"/>
  <c r="AH367" i="4" s="1"/>
  <c r="AI367" i="4" l="1"/>
  <c r="AJ367" i="4" s="1"/>
  <c r="AG368" i="4" l="1"/>
  <c r="AH368" i="4" s="1"/>
  <c r="AI368" i="4" l="1"/>
  <c r="AJ368" i="4" s="1"/>
  <c r="AG369" i="4" l="1"/>
  <c r="AH369" i="4" s="1"/>
  <c r="AI369" i="4" l="1"/>
  <c r="AJ369" i="4" s="1"/>
  <c r="AG370" i="4" l="1"/>
  <c r="AH370" i="4" l="1"/>
  <c r="F14" i="9" s="1"/>
  <c r="F15" i="9"/>
  <c r="AI370" i="4" l="1"/>
  <c r="AJ370" i="4" s="1"/>
  <c r="F18" i="9" s="1"/>
  <c r="F26" i="9" s="1"/>
</calcChain>
</file>

<file path=xl/sharedStrings.xml><?xml version="1.0" encoding="utf-8"?>
<sst xmlns="http://schemas.openxmlformats.org/spreadsheetml/2006/main" count="193" uniqueCount="130">
  <si>
    <t>Albedo</t>
  </si>
  <si>
    <t>a</t>
  </si>
  <si>
    <t>b</t>
  </si>
  <si>
    <t>LAIr</t>
  </si>
  <si>
    <t>ET</t>
  </si>
  <si>
    <t>S</t>
  </si>
  <si>
    <t>Veg</t>
  </si>
  <si>
    <t>IT1</t>
  </si>
  <si>
    <t>IT2</t>
  </si>
  <si>
    <t>IT3</t>
  </si>
  <si>
    <t>Default</t>
  </si>
  <si>
    <t>75 - 1000</t>
  </si>
  <si>
    <t>0 - 1</t>
  </si>
  <si>
    <t>d</t>
  </si>
  <si>
    <t>0.1-0.8</t>
  </si>
  <si>
    <t>0.305 - 305</t>
  </si>
  <si>
    <t>0-1</t>
  </si>
  <si>
    <t>agw</t>
  </si>
  <si>
    <t>max D</t>
  </si>
  <si>
    <t>L</t>
  </si>
  <si>
    <t>L*</t>
  </si>
  <si>
    <t>c</t>
  </si>
  <si>
    <t>LAI (m2/m2)</t>
  </si>
  <si>
    <t>127 - 423</t>
  </si>
  <si>
    <t>42 - 127</t>
  </si>
  <si>
    <t>4 - 13</t>
  </si>
  <si>
    <t>13 - 42</t>
  </si>
  <si>
    <t>1 - 4</t>
  </si>
  <si>
    <t>0.1 - 1</t>
  </si>
  <si>
    <t>Instrucciones:</t>
  </si>
  <si>
    <t>Valores para diferentes usos/condiciones de la cobertura</t>
  </si>
  <si>
    <t>Vegetación</t>
  </si>
  <si>
    <t>Condición de la vegetación</t>
  </si>
  <si>
    <t>Número de curva</t>
  </si>
  <si>
    <t>Albedo (fracción)</t>
  </si>
  <si>
    <t>Suelo tipo B</t>
  </si>
  <si>
    <t>Suelo tipo C</t>
  </si>
  <si>
    <t>Pradera</t>
  </si>
  <si>
    <t>Pobre</t>
  </si>
  <si>
    <t>Regular</t>
  </si>
  <si>
    <t>Bueno</t>
  </si>
  <si>
    <t>Matorral</t>
  </si>
  <si>
    <t>Pastizales arbolados</t>
  </si>
  <si>
    <t>Bosque</t>
  </si>
  <si>
    <t>Valores para diferentes texturas de suelo</t>
  </si>
  <si>
    <t>Textura del suelo</t>
  </si>
  <si>
    <t>Capacidad de campo (mm/mm)</t>
  </si>
  <si>
    <t>Punto de marchitez (mm/mm)</t>
  </si>
  <si>
    <t>Ksat (mm/día)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</si>
  <si>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</si>
  <si>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</si>
  <si>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</si>
  <si>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</si>
  <si>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</si>
  <si>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</si>
  <si>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</si>
  <si>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</si>
  <si>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</si>
  <si>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</si>
  <si>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</si>
  <si>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</si>
  <si>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Entradas</t>
  </si>
  <si>
    <t>Número de curva (sin unidades)</t>
  </si>
  <si>
    <t>Índice de área foliar LAI (m2/m2)</t>
  </si>
  <si>
    <t>Región o área de contribución (ha)</t>
  </si>
  <si>
    <t>Área del humedal (m2)</t>
  </si>
  <si>
    <t>Máxima altura del humedal (m)</t>
  </si>
  <si>
    <t>Salidas</t>
  </si>
  <si>
    <t>Precipitación (mm)</t>
  </si>
  <si>
    <t>Escorrentía (mm)</t>
  </si>
  <si>
    <t>Evapotranspiración (mm)</t>
  </si>
  <si>
    <t>Percolación (mm)</t>
  </si>
  <si>
    <t>Beneficios calculados</t>
  </si>
  <si>
    <t>Aumento de la filtración del humedal (ML)</t>
  </si>
  <si>
    <t>Costos</t>
  </si>
  <si>
    <t>Costo de vegetación (USD/ha)</t>
  </si>
  <si>
    <t>Costo de excavación (USD/m3)</t>
  </si>
  <si>
    <t>Costo total (USD)</t>
  </si>
  <si>
    <t>Costo Eficacia</t>
  </si>
  <si>
    <t>USD por ML en aumento de percolación</t>
  </si>
  <si>
    <t>Línea base</t>
  </si>
  <si>
    <t>Escenario 1</t>
  </si>
  <si>
    <t>Escenario 2</t>
  </si>
  <si>
    <t>Datos de entrada del sitio</t>
  </si>
  <si>
    <t>Altitud (m)</t>
  </si>
  <si>
    <t>Latitud (grados)</t>
  </si>
  <si>
    <t>Datos del suelo</t>
  </si>
  <si>
    <t>Humedal</t>
  </si>
  <si>
    <t>Altura inicial (m)</t>
  </si>
  <si>
    <t>Rango</t>
  </si>
  <si>
    <t>Coeficientes del modelo</t>
  </si>
  <si>
    <t>Altura de suelo (mm)</t>
  </si>
  <si>
    <t>Coeficiente C (sin unidades)</t>
  </si>
  <si>
    <t>Acuífero*</t>
  </si>
  <si>
    <t>Rendimiento (mm/mm)</t>
  </si>
  <si>
    <t>Recarga (m3/m3)</t>
  </si>
  <si>
    <t>Día</t>
  </si>
  <si>
    <t>T. máx (C)</t>
  </si>
  <si>
    <t>T. mín (C)</t>
  </si>
  <si>
    <t>Presión atmosférica</t>
  </si>
  <si>
    <t>Capacidad de campo ( mm)</t>
  </si>
  <si>
    <t>Punto de marchitez (mm)</t>
  </si>
  <si>
    <t>Capacidad de campo del humedal ( mm)</t>
  </si>
  <si>
    <t>Punto de marchitez del humedal (mm)</t>
  </si>
  <si>
    <t>ksat*fc^2</t>
  </si>
  <si>
    <t>Escenario</t>
  </si>
  <si>
    <t>Recarga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</si>
  <si>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</si>
  <si>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</si>
  <si>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</si>
  <si>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</si>
  <si>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</si>
  <si>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</si>
  <si>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</si>
  <si>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Radiación neta en la Qocha - Hnet,q</t>
  </si>
  <si>
    <t>Evapotranspiración real - ET (mm)</t>
  </si>
  <si>
    <t>Caudal - Q (mm)</t>
  </si>
  <si>
    <t>Percolación - p (mm)</t>
  </si>
  <si>
    <t>Balance de agua - Rt (mm)</t>
  </si>
  <si>
    <t>Escorrentía - Q (mm)</t>
  </si>
  <si>
    <t>Altura del nivel freático - h (m)</t>
  </si>
  <si>
    <t>Ingreso de escorrentía - Win (mm)</t>
  </si>
  <si>
    <t>Filtración del humedal - WS (mm)</t>
  </si>
  <si>
    <t>Evaporación del humedal - WE (mm)</t>
  </si>
  <si>
    <t>Salida del humedal - Wout (mm)</t>
  </si>
  <si>
    <t>Almacenamiento dde agua del humedal - Wt (mm)</t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</si>
  <si>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</si>
  <si>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r>
      <t>Flujo de agua subterránea - Q</t>
    </r>
    <r>
      <rPr>
        <b/>
        <vertAlign val="subscript"/>
        <sz val="11"/>
        <color theme="0"/>
        <rFont val="Calibri"/>
        <family val="2"/>
        <scheme val="minor"/>
      </rPr>
      <t>gw</t>
    </r>
    <r>
      <rPr>
        <b/>
        <sz val="11"/>
        <color theme="0"/>
        <rFont val="Calibri"/>
        <family val="2"/>
        <scheme val="minor"/>
      </rPr>
      <t xml:space="preserve"> (mm)</t>
    </r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</si>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</sst>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5" borderId="1" applyNumberFormat="0" applyAlignment="0" applyProtection="0"/>
  </cellStyleXfs>
  <cellXfs count="47">
    <xf numFmtId="0" fontId="0" fillId="0" borderId="0" xfId="0"/>
    <xf numFmtId="0" fontId="0" fillId="0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8" borderId="0" xfId="0" applyFill="1"/>
    <xf numFmtId="0" fontId="4" fillId="9" borderId="3" xfId="0" applyFont="1" applyFill="1" applyBorder="1" applyAlignment="1">
      <alignment horizontal="center" vertical="center" wrapText="1"/>
    </xf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4" fillId="9" borderId="0" xfId="0" applyFont="1" applyFill="1" applyBorder="1"/>
    <xf numFmtId="0" fontId="5" fillId="9" borderId="0" xfId="0" applyFont="1" applyFill="1" applyBorder="1"/>
    <xf numFmtId="0" fontId="0" fillId="0" borderId="0" xfId="0" applyBorder="1"/>
    <xf numFmtId="0" fontId="0" fillId="8" borderId="11" xfId="0" applyFill="1" applyBorder="1"/>
    <xf numFmtId="0" fontId="0" fillId="0" borderId="0" xfId="0" applyBorder="1" applyAlignment="1">
      <alignment horizontal="center"/>
    </xf>
    <xf numFmtId="0" fontId="0" fillId="8" borderId="0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4" fillId="9" borderId="6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5" fillId="9" borderId="6" xfId="0" applyFont="1" applyFill="1" applyBorder="1"/>
    <xf numFmtId="0" fontId="4" fillId="9" borderId="6" xfId="0" applyFont="1" applyFill="1" applyBorder="1"/>
    <xf numFmtId="0" fontId="4" fillId="9" borderId="0" xfId="0" applyFont="1" applyFill="1" applyBorder="1" applyAlignment="1">
      <alignment horizontal="center"/>
    </xf>
    <xf numFmtId="0" fontId="0" fillId="0" borderId="11" xfId="0" applyBorder="1"/>
    <xf numFmtId="0" fontId="1" fillId="2" borderId="1" xfId="1" applyBorder="1" applyAlignment="1">
      <alignment horizontal="center"/>
    </xf>
    <xf numFmtId="0" fontId="4" fillId="9" borderId="0" xfId="2" applyFont="1" applyFill="1" applyBorder="1"/>
    <xf numFmtId="0" fontId="1" fillId="2" borderId="6" xfId="1" applyBorder="1" applyAlignment="1">
      <alignment horizontal="center"/>
    </xf>
    <xf numFmtId="2" fontId="3" fillId="5" borderId="6" xfId="3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5" fontId="3" fillId="5" borderId="6" xfId="3" applyNumberFormat="1" applyBorder="1" applyAlignment="1">
      <alignment horizontal="center"/>
    </xf>
    <xf numFmtId="0" fontId="4" fillId="9" borderId="6" xfId="2" applyFont="1" applyFill="1" applyBorder="1"/>
    <xf numFmtId="165" fontId="0" fillId="3" borderId="6" xfId="0" applyNumberFormat="1" applyFill="1" applyBorder="1" applyAlignment="1">
      <alignment horizontal="center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1714785651793"/>
          <c:y val="2.5428331875182269E-2"/>
          <c:w val="0.83451618547681539"/>
          <c:h val="0.81294765237678623"/>
        </c:manualLayout>
      </c:layout>
      <c:scatterChart>
        <c:scatterStyle val="smoothMarker"/>
        <c:varyColors val="0"/>
        <c:ser>
          <c:idx val="0"/>
          <c:order val="0"/>
          <c:tx>
            <c:v>Escenario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Calculations!$J$6:$J$370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Calculations!$V$6:$V$370</c:f>
              <c:numCache>
                <c:formatCode>General</c:formatCode>
                <c:ptCount val="365"/>
                <c:pt idx="0">
                  <c:v>56.59465266820002</c:v>
                </c:pt>
                <c:pt idx="1">
                  <c:v>54.658368810717114</c:v>
                </c:pt>
                <c:pt idx="2">
                  <c:v>52.742648651740069</c:v>
                </c:pt>
                <c:pt idx="3">
                  <c:v>51.952632988378362</c:v>
                </c:pt>
                <c:pt idx="4">
                  <c:v>52.519149307544559</c:v>
                </c:pt>
                <c:pt idx="5">
                  <c:v>50.785751964607613</c:v>
                </c:pt>
                <c:pt idx="6">
                  <c:v>56.137679738278081</c:v>
                </c:pt>
                <c:pt idx="7">
                  <c:v>70.518642484670394</c:v>
                </c:pt>
                <c:pt idx="8">
                  <c:v>71.041566663182437</c:v>
                </c:pt>
                <c:pt idx="9">
                  <c:v>73.64733904452018</c:v>
                </c:pt>
                <c:pt idx="10">
                  <c:v>167.06035738942828</c:v>
                </c:pt>
                <c:pt idx="11">
                  <c:v>162.54428949859442</c:v>
                </c:pt>
                <c:pt idx="12">
                  <c:v>157.97739911678482</c:v>
                </c:pt>
                <c:pt idx="13">
                  <c:v>153.70936796548642</c:v>
                </c:pt>
                <c:pt idx="14">
                  <c:v>170.55511630013839</c:v>
                </c:pt>
                <c:pt idx="15">
                  <c:v>190.16456517957724</c:v>
                </c:pt>
                <c:pt idx="16">
                  <c:v>191.67986753834234</c:v>
                </c:pt>
                <c:pt idx="17">
                  <c:v>194.12920384697443</c:v>
                </c:pt>
                <c:pt idx="18">
                  <c:v>190.64982453029475</c:v>
                </c:pt>
                <c:pt idx="19">
                  <c:v>210.73432551601201</c:v>
                </c:pt>
                <c:pt idx="20">
                  <c:v>272.25146950022531</c:v>
                </c:pt>
                <c:pt idx="21">
                  <c:v>270.9957324391724</c:v>
                </c:pt>
                <c:pt idx="22">
                  <c:v>276.8499483265295</c:v>
                </c:pt>
                <c:pt idx="23">
                  <c:v>273.1165448381596</c:v>
                </c:pt>
                <c:pt idx="24">
                  <c:v>269.64118780049472</c:v>
                </c:pt>
                <c:pt idx="25">
                  <c:v>264.82261007752862</c:v>
                </c:pt>
                <c:pt idx="26">
                  <c:v>260.07127963190464</c:v>
                </c:pt>
                <c:pt idx="27">
                  <c:v>255.30574178874144</c:v>
                </c:pt>
                <c:pt idx="28">
                  <c:v>250.51109652856869</c:v>
                </c:pt>
                <c:pt idx="29">
                  <c:v>245.76429725518037</c:v>
                </c:pt>
                <c:pt idx="30">
                  <c:v>240.9943094885663</c:v>
                </c:pt>
                <c:pt idx="31">
                  <c:v>308.28953810649131</c:v>
                </c:pt>
                <c:pt idx="32">
                  <c:v>303.47003832519033</c:v>
                </c:pt>
                <c:pt idx="33">
                  <c:v>305.16055473559811</c:v>
                </c:pt>
                <c:pt idx="34">
                  <c:v>302.74749218828259</c:v>
                </c:pt>
                <c:pt idx="35">
                  <c:v>298.07831208189572</c:v>
                </c:pt>
                <c:pt idx="36">
                  <c:v>299.20813158104477</c:v>
                </c:pt>
                <c:pt idx="37">
                  <c:v>294.29072366487111</c:v>
                </c:pt>
                <c:pt idx="38">
                  <c:v>289.47515671010063</c:v>
                </c:pt>
                <c:pt idx="39">
                  <c:v>295.67403812343809</c:v>
                </c:pt>
                <c:pt idx="40">
                  <c:v>357.12234808448034</c:v>
                </c:pt>
                <c:pt idx="41">
                  <c:v>352.2894136072216</c:v>
                </c:pt>
                <c:pt idx="42">
                  <c:v>350.50881885987309</c:v>
                </c:pt>
                <c:pt idx="43">
                  <c:v>355.45181523653486</c:v>
                </c:pt>
                <c:pt idx="44">
                  <c:v>370.60205307111346</c:v>
                </c:pt>
                <c:pt idx="45">
                  <c:v>404.22067508955604</c:v>
                </c:pt>
                <c:pt idx="46">
                  <c:v>399.39622336150535</c:v>
                </c:pt>
                <c:pt idx="47">
                  <c:v>406.70254670060518</c:v>
                </c:pt>
                <c:pt idx="48">
                  <c:v>401.84239099405681</c:v>
                </c:pt>
                <c:pt idx="49">
                  <c:v>397.0715498461654</c:v>
                </c:pt>
                <c:pt idx="50">
                  <c:v>392.26007575746382</c:v>
                </c:pt>
                <c:pt idx="51">
                  <c:v>392.38557888527782</c:v>
                </c:pt>
                <c:pt idx="52">
                  <c:v>401.90304194763752</c:v>
                </c:pt>
                <c:pt idx="53">
                  <c:v>457.71007681287557</c:v>
                </c:pt>
                <c:pt idx="54">
                  <c:v>454.57480902780287</c:v>
                </c:pt>
                <c:pt idx="55">
                  <c:v>457.48944018138633</c:v>
                </c:pt>
                <c:pt idx="56">
                  <c:v>458.21434183076622</c:v>
                </c:pt>
                <c:pt idx="57">
                  <c:v>453.89627541734109</c:v>
                </c:pt>
                <c:pt idx="58">
                  <c:v>448.95869080157331</c:v>
                </c:pt>
                <c:pt idx="59">
                  <c:v>448.25494796549793</c:v>
                </c:pt>
                <c:pt idx="60">
                  <c:v>445.58548856497737</c:v>
                </c:pt>
                <c:pt idx="61">
                  <c:v>445.3595420461769</c:v>
                </c:pt>
                <c:pt idx="62">
                  <c:v>504.31773418631241</c:v>
                </c:pt>
                <c:pt idx="63">
                  <c:v>500.59234900967112</c:v>
                </c:pt>
                <c:pt idx="64">
                  <c:v>495.75572190970564</c:v>
                </c:pt>
                <c:pt idx="65">
                  <c:v>491.51009899860173</c:v>
                </c:pt>
                <c:pt idx="66">
                  <c:v>486.68477371737782</c:v>
                </c:pt>
                <c:pt idx="67">
                  <c:v>481.88944333451877</c:v>
                </c:pt>
                <c:pt idx="68">
                  <c:v>477.06653599812319</c:v>
                </c:pt>
                <c:pt idx="69">
                  <c:v>524.4844942079776</c:v>
                </c:pt>
                <c:pt idx="70">
                  <c:v>529.89436345989998</c:v>
                </c:pt>
                <c:pt idx="71">
                  <c:v>525.08985372982227</c:v>
                </c:pt>
                <c:pt idx="72">
                  <c:v>520.30598341636403</c:v>
                </c:pt>
                <c:pt idx="73">
                  <c:v>515.50499981331245</c:v>
                </c:pt>
                <c:pt idx="74">
                  <c:v>513.26689518952344</c:v>
                </c:pt>
                <c:pt idx="75">
                  <c:v>510.86940493501407</c:v>
                </c:pt>
                <c:pt idx="76">
                  <c:v>518.35275256189823</c:v>
                </c:pt>
                <c:pt idx="77">
                  <c:v>595.45284134598887</c:v>
                </c:pt>
                <c:pt idx="78">
                  <c:v>663.76131996685706</c:v>
                </c:pt>
                <c:pt idx="79">
                  <c:v>662.71596099075441</c:v>
                </c:pt>
                <c:pt idx="80">
                  <c:v>658.06376883800704</c:v>
                </c:pt>
                <c:pt idx="81">
                  <c:v>664.02968479245726</c:v>
                </c:pt>
                <c:pt idx="82">
                  <c:v>659.19962791902833</c:v>
                </c:pt>
                <c:pt idx="83">
                  <c:v>654.47310419802943</c:v>
                </c:pt>
                <c:pt idx="84">
                  <c:v>649.78127468803564</c:v>
                </c:pt>
                <c:pt idx="85">
                  <c:v>645.11047576981832</c:v>
                </c:pt>
                <c:pt idx="86">
                  <c:v>640.469665809258</c:v>
                </c:pt>
                <c:pt idx="87">
                  <c:v>635.86319394527379</c:v>
                </c:pt>
                <c:pt idx="88">
                  <c:v>631.22871958868836</c:v>
                </c:pt>
                <c:pt idx="89">
                  <c:v>626.63301433589993</c:v>
                </c:pt>
                <c:pt idx="90">
                  <c:v>622.08901760157983</c:v>
                </c:pt>
                <c:pt idx="91">
                  <c:v>617.50017152666737</c:v>
                </c:pt>
                <c:pt idx="92">
                  <c:v>612.91060300608933</c:v>
                </c:pt>
                <c:pt idx="93">
                  <c:v>608.33783590800658</c:v>
                </c:pt>
                <c:pt idx="94">
                  <c:v>603.8120250584293</c:v>
                </c:pt>
                <c:pt idx="95">
                  <c:v>599.27712517781151</c:v>
                </c:pt>
                <c:pt idx="96">
                  <c:v>597.78608327388679</c:v>
                </c:pt>
                <c:pt idx="97">
                  <c:v>596.89906648384351</c:v>
                </c:pt>
                <c:pt idx="98">
                  <c:v>592.35461855041751</c:v>
                </c:pt>
                <c:pt idx="99">
                  <c:v>587.75138454623072</c:v>
                </c:pt>
                <c:pt idx="100">
                  <c:v>583.18236871273393</c:v>
                </c:pt>
                <c:pt idx="101">
                  <c:v>578.60564095205916</c:v>
                </c:pt>
                <c:pt idx="102">
                  <c:v>574.08362237472295</c:v>
                </c:pt>
                <c:pt idx="103">
                  <c:v>569.47971192538216</c:v>
                </c:pt>
                <c:pt idx="104">
                  <c:v>564.9755969116585</c:v>
                </c:pt>
                <c:pt idx="105">
                  <c:v>560.45199992851337</c:v>
                </c:pt>
                <c:pt idx="106">
                  <c:v>555.95383024498733</c:v>
                </c:pt>
                <c:pt idx="107">
                  <c:v>551.49296228838762</c:v>
                </c:pt>
                <c:pt idx="108">
                  <c:v>547.02914964584943</c:v>
                </c:pt>
                <c:pt idx="109">
                  <c:v>542.56652687848839</c:v>
                </c:pt>
                <c:pt idx="110">
                  <c:v>538.1446606716562</c:v>
                </c:pt>
                <c:pt idx="111">
                  <c:v>533.70046509922554</c:v>
                </c:pt>
                <c:pt idx="112">
                  <c:v>529.2420712171305</c:v>
                </c:pt>
                <c:pt idx="113">
                  <c:v>544.85479226754921</c:v>
                </c:pt>
                <c:pt idx="114">
                  <c:v>540.39703093218679</c:v>
                </c:pt>
                <c:pt idx="115">
                  <c:v>536.83703263709367</c:v>
                </c:pt>
                <c:pt idx="116">
                  <c:v>532.44756488563905</c:v>
                </c:pt>
                <c:pt idx="117">
                  <c:v>539.97730076939263</c:v>
                </c:pt>
                <c:pt idx="118">
                  <c:v>535.57430944174268</c:v>
                </c:pt>
                <c:pt idx="119">
                  <c:v>531.76169986708908</c:v>
                </c:pt>
                <c:pt idx="120">
                  <c:v>527.39560173475411</c:v>
                </c:pt>
                <c:pt idx="121">
                  <c:v>523.005252466564</c:v>
                </c:pt>
                <c:pt idx="122">
                  <c:v>518.66083986319074</c:v>
                </c:pt>
                <c:pt idx="123">
                  <c:v>514.35442311427028</c:v>
                </c:pt>
                <c:pt idx="124">
                  <c:v>512.07079594693153</c:v>
                </c:pt>
                <c:pt idx="125">
                  <c:v>507.79570465540445</c:v>
                </c:pt>
                <c:pt idx="126">
                  <c:v>503.52909414447709</c:v>
                </c:pt>
                <c:pt idx="127">
                  <c:v>499.2744323432571</c:v>
                </c:pt>
                <c:pt idx="128">
                  <c:v>494.98944157487432</c:v>
                </c:pt>
                <c:pt idx="129">
                  <c:v>490.69542030187165</c:v>
                </c:pt>
                <c:pt idx="130">
                  <c:v>486.46902497578805</c:v>
                </c:pt>
                <c:pt idx="131">
                  <c:v>482.26102469471959</c:v>
                </c:pt>
                <c:pt idx="132">
                  <c:v>478.07799604937878</c:v>
                </c:pt>
                <c:pt idx="133">
                  <c:v>475.12291560757444</c:v>
                </c:pt>
                <c:pt idx="134">
                  <c:v>470.99523761919869</c:v>
                </c:pt>
                <c:pt idx="135">
                  <c:v>466.8748688345807</c:v>
                </c:pt>
                <c:pt idx="136">
                  <c:v>462.74851943233091</c:v>
                </c:pt>
                <c:pt idx="137">
                  <c:v>458.67515623557279</c:v>
                </c:pt>
                <c:pt idx="138">
                  <c:v>455.72395654230564</c:v>
                </c:pt>
                <c:pt idx="139">
                  <c:v>451.61540093732594</c:v>
                </c:pt>
                <c:pt idx="140">
                  <c:v>447.53950688545109</c:v>
                </c:pt>
                <c:pt idx="141">
                  <c:v>443.45105002272174</c:v>
                </c:pt>
                <c:pt idx="142">
                  <c:v>439.36922879224153</c:v>
                </c:pt>
                <c:pt idx="143">
                  <c:v>435.30342724210533</c:v>
                </c:pt>
                <c:pt idx="144">
                  <c:v>431.24711548768556</c:v>
                </c:pt>
                <c:pt idx="145">
                  <c:v>427.17191226968271</c:v>
                </c:pt>
                <c:pt idx="146">
                  <c:v>423.11542166817793</c:v>
                </c:pt>
                <c:pt idx="147">
                  <c:v>419.06494787297265</c:v>
                </c:pt>
                <c:pt idx="148">
                  <c:v>416.12340942141788</c:v>
                </c:pt>
                <c:pt idx="149">
                  <c:v>413.18270040987022</c:v>
                </c:pt>
                <c:pt idx="150">
                  <c:v>410.24283837479908</c:v>
                </c:pt>
                <c:pt idx="151">
                  <c:v>407.30384134348424</c:v>
                </c:pt>
                <c:pt idx="152">
                  <c:v>403.30731759858674</c:v>
                </c:pt>
                <c:pt idx="153">
                  <c:v>452.61420230680199</c:v>
                </c:pt>
                <c:pt idx="154">
                  <c:v>448.57425410353613</c:v>
                </c:pt>
                <c:pt idx="155">
                  <c:v>444.57815438685708</c:v>
                </c:pt>
                <c:pt idx="156">
                  <c:v>440.55302893360391</c:v>
                </c:pt>
                <c:pt idx="157">
                  <c:v>436.51410939287791</c:v>
                </c:pt>
                <c:pt idx="158">
                  <c:v>435.47850119833828</c:v>
                </c:pt>
                <c:pt idx="159">
                  <c:v>431.48529189191038</c:v>
                </c:pt>
                <c:pt idx="160">
                  <c:v>427.49270311564061</c:v>
                </c:pt>
                <c:pt idx="161">
                  <c:v>423.49469908654333</c:v>
                </c:pt>
                <c:pt idx="162">
                  <c:v>419.71456200919636</c:v>
                </c:pt>
                <c:pt idx="163">
                  <c:v>416.41092026033385</c:v>
                </c:pt>
                <c:pt idx="164">
                  <c:v>412.339138680649</c:v>
                </c:pt>
                <c:pt idx="165">
                  <c:v>408.34122869512606</c:v>
                </c:pt>
                <c:pt idx="166">
                  <c:v>404.3253905593433</c:v>
                </c:pt>
                <c:pt idx="167">
                  <c:v>400.32080875099149</c:v>
                </c:pt>
                <c:pt idx="168">
                  <c:v>396.32434476130146</c:v>
                </c:pt>
                <c:pt idx="169">
                  <c:v>392.32412640294018</c:v>
                </c:pt>
                <c:pt idx="170">
                  <c:v>388.34041475002579</c:v>
                </c:pt>
                <c:pt idx="171">
                  <c:v>384.35844468569263</c:v>
                </c:pt>
                <c:pt idx="172">
                  <c:v>380.38095775221143</c:v>
                </c:pt>
                <c:pt idx="173">
                  <c:v>376.43095865340217</c:v>
                </c:pt>
                <c:pt idx="174">
                  <c:v>372.45902389814262</c:v>
                </c:pt>
                <c:pt idx="175">
                  <c:v>368.52002817110679</c:v>
                </c:pt>
                <c:pt idx="176">
                  <c:v>364.57619458545452</c:v>
                </c:pt>
                <c:pt idx="177">
                  <c:v>360.6447053612489</c:v>
                </c:pt>
                <c:pt idx="178">
                  <c:v>356.67030404531238</c:v>
                </c:pt>
                <c:pt idx="179">
                  <c:v>352.72260063862757</c:v>
                </c:pt>
                <c:pt idx="180">
                  <c:v>348.76359342022653</c:v>
                </c:pt>
                <c:pt idx="181">
                  <c:v>344.8018605667985</c:v>
                </c:pt>
                <c:pt idx="182">
                  <c:v>340.82550218842891</c:v>
                </c:pt>
                <c:pt idx="183">
                  <c:v>336.8578838625811</c:v>
                </c:pt>
                <c:pt idx="184">
                  <c:v>332.89595169987945</c:v>
                </c:pt>
                <c:pt idx="185">
                  <c:v>328.91890756987146</c:v>
                </c:pt>
                <c:pt idx="186">
                  <c:v>324.89655507150712</c:v>
                </c:pt>
                <c:pt idx="187">
                  <c:v>320.89456695336997</c:v>
                </c:pt>
                <c:pt idx="188">
                  <c:v>316.93671885631471</c:v>
                </c:pt>
                <c:pt idx="189">
                  <c:v>312.98709771517542</c:v>
                </c:pt>
                <c:pt idx="190">
                  <c:v>309.01870462683218</c:v>
                </c:pt>
                <c:pt idx="191">
                  <c:v>305.54904260491566</c:v>
                </c:pt>
                <c:pt idx="192">
                  <c:v>301.60553494419145</c:v>
                </c:pt>
                <c:pt idx="193">
                  <c:v>297.61549022025304</c:v>
                </c:pt>
                <c:pt idx="194">
                  <c:v>294.33900560525427</c:v>
                </c:pt>
                <c:pt idx="195">
                  <c:v>290.40711452337007</c:v>
                </c:pt>
                <c:pt idx="196">
                  <c:v>286.44965606336655</c:v>
                </c:pt>
                <c:pt idx="197">
                  <c:v>282.46936345292409</c:v>
                </c:pt>
                <c:pt idx="198">
                  <c:v>278.45653695118813</c:v>
                </c:pt>
                <c:pt idx="199">
                  <c:v>283.44622958468557</c:v>
                </c:pt>
                <c:pt idx="200">
                  <c:v>281.77294285971061</c:v>
                </c:pt>
                <c:pt idx="201">
                  <c:v>299.21138587464435</c:v>
                </c:pt>
                <c:pt idx="202">
                  <c:v>296.42598637432627</c:v>
                </c:pt>
                <c:pt idx="203">
                  <c:v>293.54282876639195</c:v>
                </c:pt>
                <c:pt idx="204">
                  <c:v>289.46443093918055</c:v>
                </c:pt>
                <c:pt idx="205">
                  <c:v>285.37667046335525</c:v>
                </c:pt>
                <c:pt idx="206">
                  <c:v>281.30904135443103</c:v>
                </c:pt>
                <c:pt idx="207">
                  <c:v>277.26499309557164</c:v>
                </c:pt>
                <c:pt idx="208">
                  <c:v>273.23815769878934</c:v>
                </c:pt>
                <c:pt idx="209">
                  <c:v>269.19236789517544</c:v>
                </c:pt>
                <c:pt idx="210">
                  <c:v>265.17080655887355</c:v>
                </c:pt>
                <c:pt idx="211">
                  <c:v>261.11352782857421</c:v>
                </c:pt>
                <c:pt idx="212">
                  <c:v>257.05060049638013</c:v>
                </c:pt>
                <c:pt idx="213">
                  <c:v>252.92389861728969</c:v>
                </c:pt>
                <c:pt idx="214">
                  <c:v>248.8499976216836</c:v>
                </c:pt>
                <c:pt idx="215">
                  <c:v>244.76728457522833</c:v>
                </c:pt>
                <c:pt idx="216">
                  <c:v>241.9386512016581</c:v>
                </c:pt>
                <c:pt idx="217">
                  <c:v>239.11404832915821</c:v>
                </c:pt>
                <c:pt idx="218">
                  <c:v>235.02285539481821</c:v>
                </c:pt>
                <c:pt idx="219">
                  <c:v>230.94102440917382</c:v>
                </c:pt>
                <c:pt idx="220">
                  <c:v>226.8724897970024</c:v>
                </c:pt>
                <c:pt idx="221">
                  <c:v>222.83197276452984</c:v>
                </c:pt>
                <c:pt idx="222">
                  <c:v>218.80210539835025</c:v>
                </c:pt>
                <c:pt idx="223">
                  <c:v>214.72180473448549</c:v>
                </c:pt>
                <c:pt idx="224">
                  <c:v>210.65656476185168</c:v>
                </c:pt>
                <c:pt idx="225">
                  <c:v>207.88792194683236</c:v>
                </c:pt>
                <c:pt idx="226">
                  <c:v>205.12548257817579</c:v>
                </c:pt>
                <c:pt idx="227">
                  <c:v>202.36948478560669</c:v>
                </c:pt>
                <c:pt idx="228">
                  <c:v>198.3534366423952</c:v>
                </c:pt>
                <c:pt idx="229">
                  <c:v>194.34762575752401</c:v>
                </c:pt>
                <c:pt idx="230">
                  <c:v>190.3338645152682</c:v>
                </c:pt>
                <c:pt idx="231">
                  <c:v>186.27071748035783</c:v>
                </c:pt>
                <c:pt idx="232">
                  <c:v>182.23519900544957</c:v>
                </c:pt>
                <c:pt idx="233">
                  <c:v>178.23601119074519</c:v>
                </c:pt>
                <c:pt idx="234">
                  <c:v>175.55918940593645</c:v>
                </c:pt>
                <c:pt idx="235">
                  <c:v>172.89229801191584</c:v>
                </c:pt>
                <c:pt idx="236">
                  <c:v>168.86136075207986</c:v>
                </c:pt>
                <c:pt idx="237">
                  <c:v>164.78748389232359</c:v>
                </c:pt>
                <c:pt idx="238">
                  <c:v>160.75951111236395</c:v>
                </c:pt>
                <c:pt idx="239">
                  <c:v>156.67831174588946</c:v>
                </c:pt>
                <c:pt idx="240">
                  <c:v>152.61794101925759</c:v>
                </c:pt>
                <c:pt idx="241">
                  <c:v>148.59235420270906</c:v>
                </c:pt>
                <c:pt idx="242">
                  <c:v>144.6239358519</c:v>
                </c:pt>
                <c:pt idx="243">
                  <c:v>140.68186730854859</c:v>
                </c:pt>
                <c:pt idx="244">
                  <c:v>138.20061567067651</c:v>
                </c:pt>
                <c:pt idx="245">
                  <c:v>134.34398144981876</c:v>
                </c:pt>
                <c:pt idx="246">
                  <c:v>130.43612114210032</c:v>
                </c:pt>
                <c:pt idx="247">
                  <c:v>126.60573807838765</c:v>
                </c:pt>
                <c:pt idx="248">
                  <c:v>122.70765673405982</c:v>
                </c:pt>
                <c:pt idx="249">
                  <c:v>118.8474298890843</c:v>
                </c:pt>
                <c:pt idx="250">
                  <c:v>115.02025380725229</c:v>
                </c:pt>
                <c:pt idx="251">
                  <c:v>111.23463502067617</c:v>
                </c:pt>
                <c:pt idx="252">
                  <c:v>107.52554816540831</c:v>
                </c:pt>
                <c:pt idx="253">
                  <c:v>103.81505541115841</c:v>
                </c:pt>
                <c:pt idx="254">
                  <c:v>100.23614411336854</c:v>
                </c:pt>
                <c:pt idx="255">
                  <c:v>96.780862535061814</c:v>
                </c:pt>
                <c:pt idx="256">
                  <c:v>93.38438667352537</c:v>
                </c:pt>
                <c:pt idx="257">
                  <c:v>89.991546283923029</c:v>
                </c:pt>
                <c:pt idx="258">
                  <c:v>86.731313195092298</c:v>
                </c:pt>
                <c:pt idx="259">
                  <c:v>85.096151311557335</c:v>
                </c:pt>
                <c:pt idx="260">
                  <c:v>83.513945363266373</c:v>
                </c:pt>
                <c:pt idx="261">
                  <c:v>81.985969681401443</c:v>
                </c:pt>
                <c:pt idx="262">
                  <c:v>78.977933983778513</c:v>
                </c:pt>
                <c:pt idx="263">
                  <c:v>76.050522673435992</c:v>
                </c:pt>
                <c:pt idx="264">
                  <c:v>73.209541000766279</c:v>
                </c:pt>
                <c:pt idx="265">
                  <c:v>70.373866821860076</c:v>
                </c:pt>
                <c:pt idx="266">
                  <c:v>67.841685615443822</c:v>
                </c:pt>
                <c:pt idx="267">
                  <c:v>65.465929472905685</c:v>
                </c:pt>
                <c:pt idx="268">
                  <c:v>63.221392512228839</c:v>
                </c:pt>
                <c:pt idx="269">
                  <c:v>61.14892847990275</c:v>
                </c:pt>
                <c:pt idx="270">
                  <c:v>59.247947711258945</c:v>
                </c:pt>
                <c:pt idx="271">
                  <c:v>57.501705762669829</c:v>
                </c:pt>
                <c:pt idx="272">
                  <c:v>55.919618477631069</c:v>
                </c:pt>
                <c:pt idx="273">
                  <c:v>54.252139562005013</c:v>
                </c:pt>
                <c:pt idx="274">
                  <c:v>52.503457511217476</c:v>
                </c:pt>
                <c:pt idx="275">
                  <c:v>50.749521869140359</c:v>
                </c:pt>
                <c:pt idx="276">
                  <c:v>49.000030854388037</c:v>
                </c:pt>
                <c:pt idx="277">
                  <c:v>47.974362920867875</c:v>
                </c:pt>
                <c:pt idx="278">
                  <c:v>46.184964116253298</c:v>
                </c:pt>
                <c:pt idx="279">
                  <c:v>44.41609282527731</c:v>
                </c:pt>
                <c:pt idx="280">
                  <c:v>42.720033984430529</c:v>
                </c:pt>
                <c:pt idx="281">
                  <c:v>41.544006796886109</c:v>
                </c:pt>
                <c:pt idx="282">
                  <c:v>41.30880135937722</c:v>
                </c:pt>
                <c:pt idx="283">
                  <c:v>41.261760271875445</c:v>
                </c:pt>
                <c:pt idx="284">
                  <c:v>41.252352054375088</c:v>
                </c:pt>
                <c:pt idx="285">
                  <c:v>43.228246919025246</c:v>
                </c:pt>
                <c:pt idx="286">
                  <c:v>46.934511083432525</c:v>
                </c:pt>
                <c:pt idx="287">
                  <c:v>45.073108141343269</c:v>
                </c:pt>
                <c:pt idx="288">
                  <c:v>43.183277759314315</c:v>
                </c:pt>
                <c:pt idx="289">
                  <c:v>41.636655551862866</c:v>
                </c:pt>
                <c:pt idx="290">
                  <c:v>41.327331110372576</c:v>
                </c:pt>
                <c:pt idx="291">
                  <c:v>41.265466222074515</c:v>
                </c:pt>
                <c:pt idx="292">
                  <c:v>41.253093244414906</c:v>
                </c:pt>
                <c:pt idx="293">
                  <c:v>41.250618648882984</c:v>
                </c:pt>
                <c:pt idx="294">
                  <c:v>41.250123729776597</c:v>
                </c:pt>
                <c:pt idx="295">
                  <c:v>41.250024745955322</c:v>
                </c:pt>
                <c:pt idx="296">
                  <c:v>41.250004949191066</c:v>
                </c:pt>
                <c:pt idx="297">
                  <c:v>41.250000989838213</c:v>
                </c:pt>
                <c:pt idx="298">
                  <c:v>41.250000197967644</c:v>
                </c:pt>
                <c:pt idx="299">
                  <c:v>41.25000003959353</c:v>
                </c:pt>
                <c:pt idx="300">
                  <c:v>41.250000007918707</c:v>
                </c:pt>
                <c:pt idx="301">
                  <c:v>41.250000001583743</c:v>
                </c:pt>
                <c:pt idx="302">
                  <c:v>41.250000000316746</c:v>
                </c:pt>
                <c:pt idx="303">
                  <c:v>41.250000000063352</c:v>
                </c:pt>
                <c:pt idx="304">
                  <c:v>41.290000000012668</c:v>
                </c:pt>
                <c:pt idx="305">
                  <c:v>41.258000000002532</c:v>
                </c:pt>
                <c:pt idx="306">
                  <c:v>41.251600000000508</c:v>
                </c:pt>
                <c:pt idx="307">
                  <c:v>41.250320000000102</c:v>
                </c:pt>
                <c:pt idx="308">
                  <c:v>41.250064000000023</c:v>
                </c:pt>
                <c:pt idx="309">
                  <c:v>41.250012800000007</c:v>
                </c:pt>
                <c:pt idx="310">
                  <c:v>41.490002560000001</c:v>
                </c:pt>
                <c:pt idx="311">
                  <c:v>41.298000512000002</c:v>
                </c:pt>
                <c:pt idx="312">
                  <c:v>41.2596001024</c:v>
                </c:pt>
                <c:pt idx="313">
                  <c:v>41.25192002048</c:v>
                </c:pt>
                <c:pt idx="314">
                  <c:v>41.250384004095999</c:v>
                </c:pt>
                <c:pt idx="315">
                  <c:v>41.250076800819201</c:v>
                </c:pt>
                <c:pt idx="316">
                  <c:v>41.250015360163843</c:v>
                </c:pt>
                <c:pt idx="317">
                  <c:v>41.250003072032769</c:v>
                </c:pt>
                <c:pt idx="318">
                  <c:v>41.250000614406552</c:v>
                </c:pt>
                <c:pt idx="319">
                  <c:v>41.25000012288131</c:v>
                </c:pt>
                <c:pt idx="320">
                  <c:v>41.250000024576259</c:v>
                </c:pt>
                <c:pt idx="321">
                  <c:v>41.25000000491525</c:v>
                </c:pt>
                <c:pt idx="322">
                  <c:v>41.25000000098305</c:v>
                </c:pt>
                <c:pt idx="323">
                  <c:v>41.250000000196607</c:v>
                </c:pt>
                <c:pt idx="324">
                  <c:v>41.33000000003932</c:v>
                </c:pt>
                <c:pt idx="325">
                  <c:v>41.266000000007864</c:v>
                </c:pt>
                <c:pt idx="326">
                  <c:v>41.25320000000157</c:v>
                </c:pt>
                <c:pt idx="327">
                  <c:v>41.250640000000317</c:v>
                </c:pt>
                <c:pt idx="328">
                  <c:v>41.250128000000061</c:v>
                </c:pt>
                <c:pt idx="329">
                  <c:v>41.250025600000015</c:v>
                </c:pt>
                <c:pt idx="330">
                  <c:v>41.250005120000004</c:v>
                </c:pt>
                <c:pt idx="331">
                  <c:v>41.250001023999999</c:v>
                </c:pt>
                <c:pt idx="332">
                  <c:v>41.250000204800003</c:v>
                </c:pt>
                <c:pt idx="333">
                  <c:v>41.250000040960003</c:v>
                </c:pt>
                <c:pt idx="334">
                  <c:v>41.250000008192004</c:v>
                </c:pt>
                <c:pt idx="335">
                  <c:v>41.250000001638398</c:v>
                </c:pt>
                <c:pt idx="336">
                  <c:v>41.250000000327681</c:v>
                </c:pt>
                <c:pt idx="337">
                  <c:v>41.250000000065533</c:v>
                </c:pt>
                <c:pt idx="338">
                  <c:v>41.25000000001311</c:v>
                </c:pt>
                <c:pt idx="339">
                  <c:v>41.250000000002622</c:v>
                </c:pt>
                <c:pt idx="340">
                  <c:v>41.250000000000526</c:v>
                </c:pt>
                <c:pt idx="341">
                  <c:v>41.250000000000107</c:v>
                </c:pt>
                <c:pt idx="342">
                  <c:v>41.250000000000021</c:v>
                </c:pt>
                <c:pt idx="343">
                  <c:v>41.250000000000007</c:v>
                </c:pt>
                <c:pt idx="344">
                  <c:v>41.25</c:v>
                </c:pt>
                <c:pt idx="345">
                  <c:v>41.25</c:v>
                </c:pt>
                <c:pt idx="346">
                  <c:v>41.25</c:v>
                </c:pt>
                <c:pt idx="347">
                  <c:v>41.25</c:v>
                </c:pt>
                <c:pt idx="348">
                  <c:v>55.182659593426543</c:v>
                </c:pt>
                <c:pt idx="349">
                  <c:v>56.606995089849413</c:v>
                </c:pt>
                <c:pt idx="350">
                  <c:v>59.273485734386853</c:v>
                </c:pt>
                <c:pt idx="351">
                  <c:v>57.202840397435232</c:v>
                </c:pt>
                <c:pt idx="352">
                  <c:v>55.209973681789172</c:v>
                </c:pt>
                <c:pt idx="353">
                  <c:v>53.263245301736333</c:v>
                </c:pt>
                <c:pt idx="354">
                  <c:v>51.265245573395823</c:v>
                </c:pt>
                <c:pt idx="355">
                  <c:v>49.246745043449302</c:v>
                </c:pt>
                <c:pt idx="356">
                  <c:v>47.315400633497447</c:v>
                </c:pt>
                <c:pt idx="357">
                  <c:v>45.368674287051022</c:v>
                </c:pt>
                <c:pt idx="358">
                  <c:v>43.427081940878693</c:v>
                </c:pt>
                <c:pt idx="359">
                  <c:v>42.044479088667501</c:v>
                </c:pt>
                <c:pt idx="360">
                  <c:v>44.899138181058326</c:v>
                </c:pt>
                <c:pt idx="361">
                  <c:v>44.41656151694</c:v>
                </c:pt>
                <c:pt idx="362">
                  <c:v>42.38275457208843</c:v>
                </c:pt>
                <c:pt idx="363">
                  <c:v>42.272010505522616</c:v>
                </c:pt>
                <c:pt idx="364">
                  <c:v>42.817765459107434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FE-4B2F-95C8-3FC2AEBD4164}"/>
            </c:ext>
          </c:extLst>
        </c:ser>
        <c:ser>
          <c:idx val="1"/>
          <c:order val="1"/>
          <c:tx>
            <c:v>Escenario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Calculations!$X$6:$X$370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Calculations!$AJ$6:$AJ$370</c:f>
              <c:numCache>
                <c:formatCode>General</c:formatCode>
                <c:ptCount val="365"/>
                <c:pt idx="0">
                  <c:v>56.59465266820002</c:v>
                </c:pt>
                <c:pt idx="1">
                  <c:v>54.658368810717114</c:v>
                </c:pt>
                <c:pt idx="2">
                  <c:v>52.742648651740069</c:v>
                </c:pt>
                <c:pt idx="3">
                  <c:v>51.952632988378362</c:v>
                </c:pt>
                <c:pt idx="4">
                  <c:v>52.519149307544559</c:v>
                </c:pt>
                <c:pt idx="5">
                  <c:v>50.785751964607613</c:v>
                </c:pt>
                <c:pt idx="6">
                  <c:v>55.632472409400762</c:v>
                </c:pt>
                <c:pt idx="7">
                  <c:v>66.219109155722094</c:v>
                </c:pt>
                <c:pt idx="8">
                  <c:v>66.979293867409581</c:v>
                </c:pt>
                <c:pt idx="9">
                  <c:v>69.648388887979991</c:v>
                </c:pt>
                <c:pt idx="10">
                  <c:v>123.61685996347268</c:v>
                </c:pt>
                <c:pt idx="11">
                  <c:v>119.40478713813712</c:v>
                </c:pt>
                <c:pt idx="12">
                  <c:v>115.16940313100123</c:v>
                </c:pt>
                <c:pt idx="13">
                  <c:v>111.26238209796284</c:v>
                </c:pt>
                <c:pt idx="14">
                  <c:v>122.78324810527248</c:v>
                </c:pt>
                <c:pt idx="15">
                  <c:v>135.83519737143516</c:v>
                </c:pt>
                <c:pt idx="16">
                  <c:v>137.38138758088107</c:v>
                </c:pt>
                <c:pt idx="17">
                  <c:v>139.61741030244093</c:v>
                </c:pt>
                <c:pt idx="18">
                  <c:v>136.38669052998412</c:v>
                </c:pt>
                <c:pt idx="19">
                  <c:v>149.66574525215316</c:v>
                </c:pt>
                <c:pt idx="20">
                  <c:v>186.1143817095811</c:v>
                </c:pt>
                <c:pt idx="21">
                  <c:v>185.00918033360412</c:v>
                </c:pt>
                <c:pt idx="22">
                  <c:v>189.45629563049383</c:v>
                </c:pt>
                <c:pt idx="23">
                  <c:v>185.8727392837427</c:v>
                </c:pt>
                <c:pt idx="24">
                  <c:v>182.55388618217782</c:v>
                </c:pt>
                <c:pt idx="25">
                  <c:v>177.90217106438055</c:v>
                </c:pt>
                <c:pt idx="26">
                  <c:v>173.32883902365785</c:v>
                </c:pt>
                <c:pt idx="27">
                  <c:v>168.75324589140507</c:v>
                </c:pt>
                <c:pt idx="28">
                  <c:v>164.16160875661228</c:v>
                </c:pt>
                <c:pt idx="29">
                  <c:v>159.63218021516906</c:v>
                </c:pt>
                <c:pt idx="30">
                  <c:v>155.09510859963365</c:v>
                </c:pt>
                <c:pt idx="31">
                  <c:v>194.65426825299389</c:v>
                </c:pt>
                <c:pt idx="32">
                  <c:v>189.99770563926953</c:v>
                </c:pt>
                <c:pt idx="33">
                  <c:v>191.55095117572804</c:v>
                </c:pt>
                <c:pt idx="34">
                  <c:v>189.30207114300393</c:v>
                </c:pt>
                <c:pt idx="35">
                  <c:v>184.80669133483141</c:v>
                </c:pt>
                <c:pt idx="36">
                  <c:v>185.93140291903373</c:v>
                </c:pt>
                <c:pt idx="37">
                  <c:v>181.1962955934921</c:v>
                </c:pt>
                <c:pt idx="38">
                  <c:v>176.57488922989708</c:v>
                </c:pt>
                <c:pt idx="39">
                  <c:v>181.30374419015109</c:v>
                </c:pt>
                <c:pt idx="40">
                  <c:v>217.66439845811306</c:v>
                </c:pt>
                <c:pt idx="41">
                  <c:v>212.96766305316157</c:v>
                </c:pt>
                <c:pt idx="42">
                  <c:v>211.32569504304161</c:v>
                </c:pt>
                <c:pt idx="43">
                  <c:v>215.14223201228663</c:v>
                </c:pt>
                <c:pt idx="44">
                  <c:v>225.33883778233005</c:v>
                </c:pt>
                <c:pt idx="45">
                  <c:v>246.21506167475243</c:v>
                </c:pt>
                <c:pt idx="46">
                  <c:v>241.49713300307445</c:v>
                </c:pt>
                <c:pt idx="47">
                  <c:v>246.80655338355567</c:v>
                </c:pt>
                <c:pt idx="48">
                  <c:v>242.05287449144379</c:v>
                </c:pt>
                <c:pt idx="49">
                  <c:v>237.39368483117269</c:v>
                </c:pt>
                <c:pt idx="50">
                  <c:v>232.69927105220225</c:v>
                </c:pt>
                <c:pt idx="51">
                  <c:v>232.93426616075965</c:v>
                </c:pt>
                <c:pt idx="52">
                  <c:v>239.70025276832476</c:v>
                </c:pt>
                <c:pt idx="53">
                  <c:v>272.92945521055788</c:v>
                </c:pt>
                <c:pt idx="54">
                  <c:v>269.88166839666485</c:v>
                </c:pt>
                <c:pt idx="55">
                  <c:v>272.25247390266861</c:v>
                </c:pt>
                <c:pt idx="56">
                  <c:v>272.97563210484685</c:v>
                </c:pt>
                <c:pt idx="57">
                  <c:v>268.74597099752071</c:v>
                </c:pt>
                <c:pt idx="58">
                  <c:v>263.90070378977504</c:v>
                </c:pt>
                <c:pt idx="59">
                  <c:v>263.2898010898553</c:v>
                </c:pt>
                <c:pt idx="60">
                  <c:v>260.7154030418447</c:v>
                </c:pt>
                <c:pt idx="61">
                  <c:v>260.5846488398866</c:v>
                </c:pt>
                <c:pt idx="62">
                  <c:v>295.50940978667569</c:v>
                </c:pt>
                <c:pt idx="63">
                  <c:v>291.86059405667282</c:v>
                </c:pt>
                <c:pt idx="64">
                  <c:v>287.10352345415492</c:v>
                </c:pt>
                <c:pt idx="65">
                  <c:v>282.94026283156114</c:v>
                </c:pt>
                <c:pt idx="66">
                  <c:v>278.20068548677193</c:v>
                </c:pt>
                <c:pt idx="67">
                  <c:v>273.49466311064253</c:v>
                </c:pt>
                <c:pt idx="68">
                  <c:v>268.76480122188417</c:v>
                </c:pt>
                <c:pt idx="69">
                  <c:v>297.36301612472209</c:v>
                </c:pt>
                <c:pt idx="70">
                  <c:v>301.49327922168874</c:v>
                </c:pt>
                <c:pt idx="71">
                  <c:v>296.76515321814287</c:v>
                </c:pt>
                <c:pt idx="72">
                  <c:v>292.06062214324925</c:v>
                </c:pt>
                <c:pt idx="73">
                  <c:v>287.34207576377929</c:v>
                </c:pt>
                <c:pt idx="74">
                  <c:v>285.18792031878519</c:v>
                </c:pt>
                <c:pt idx="75">
                  <c:v>282.87595481039943</c:v>
                </c:pt>
                <c:pt idx="76">
                  <c:v>288.34292238243057</c:v>
                </c:pt>
                <c:pt idx="77">
                  <c:v>333.180241780995</c:v>
                </c:pt>
                <c:pt idx="78">
                  <c:v>373.2566370144404</c:v>
                </c:pt>
                <c:pt idx="79">
                  <c:v>372.26048487653583</c:v>
                </c:pt>
                <c:pt idx="80">
                  <c:v>367.65897006799406</c:v>
                </c:pt>
                <c:pt idx="81">
                  <c:v>372.12418762788229</c:v>
                </c:pt>
                <c:pt idx="82">
                  <c:v>367.34498751894188</c:v>
                </c:pt>
                <c:pt idx="83">
                  <c:v>362.67091981061105</c:v>
                </c:pt>
                <c:pt idx="84">
                  <c:v>358.033177550799</c:v>
                </c:pt>
                <c:pt idx="85">
                  <c:v>353.418153772913</c:v>
                </c:pt>
                <c:pt idx="86">
                  <c:v>348.83487092933564</c:v>
                </c:pt>
                <c:pt idx="87">
                  <c:v>344.28774150690197</c:v>
                </c:pt>
                <c:pt idx="88">
                  <c:v>339.71448899481516</c:v>
                </c:pt>
                <c:pt idx="89">
                  <c:v>335.18197906457686</c:v>
                </c:pt>
                <c:pt idx="90">
                  <c:v>330.70322057476335</c:v>
                </c:pt>
                <c:pt idx="91">
                  <c:v>326.18172140752108</c:v>
                </c:pt>
                <c:pt idx="92">
                  <c:v>321.66172467957057</c:v>
                </c:pt>
                <c:pt idx="93">
                  <c:v>317.1608556336181</c:v>
                </c:pt>
                <c:pt idx="94">
                  <c:v>312.70936672023322</c:v>
                </c:pt>
                <c:pt idx="95">
                  <c:v>308.25129783653938</c:v>
                </c:pt>
                <c:pt idx="96">
                  <c:v>306.83787051950173</c:v>
                </c:pt>
                <c:pt idx="97">
                  <c:v>306.02893998859503</c:v>
                </c:pt>
                <c:pt idx="98">
                  <c:v>301.56530081379424</c:v>
                </c:pt>
                <c:pt idx="99">
                  <c:v>297.04570098034873</c:v>
                </c:pt>
                <c:pt idx="100">
                  <c:v>292.56332073509316</c:v>
                </c:pt>
                <c:pt idx="101">
                  <c:v>288.07635373962927</c:v>
                </c:pt>
                <c:pt idx="102">
                  <c:v>283.64738210976986</c:v>
                </c:pt>
                <c:pt idx="103">
                  <c:v>279.13992716735498</c:v>
                </c:pt>
                <c:pt idx="104">
                  <c:v>274.73591632626881</c:v>
                </c:pt>
                <c:pt idx="105">
                  <c:v>270.31617487293073</c:v>
                </c:pt>
                <c:pt idx="106">
                  <c:v>265.92582368862617</c:v>
                </c:pt>
                <c:pt idx="107">
                  <c:v>261.57692083254187</c:v>
                </c:pt>
                <c:pt idx="108">
                  <c:v>257.22940138759429</c:v>
                </c:pt>
                <c:pt idx="109">
                  <c:v>252.88763359309348</c:v>
                </c:pt>
                <c:pt idx="110">
                  <c:v>248.59142934310194</c:v>
                </c:pt>
                <c:pt idx="111">
                  <c:v>244.27791707334629</c:v>
                </c:pt>
                <c:pt idx="112">
                  <c:v>239.95553270876988</c:v>
                </c:pt>
                <c:pt idx="113">
                  <c:v>250.61750126919458</c:v>
                </c:pt>
                <c:pt idx="114">
                  <c:v>246.28861574640609</c:v>
                </c:pt>
                <c:pt idx="115">
                  <c:v>242.86160347753005</c:v>
                </c:pt>
                <c:pt idx="116">
                  <c:v>238.61057781511241</c:v>
                </c:pt>
                <c:pt idx="117">
                  <c:v>244.28948365335151</c:v>
                </c:pt>
                <c:pt idx="118">
                  <c:v>240.02331865928483</c:v>
                </c:pt>
                <c:pt idx="119">
                  <c:v>236.35231645906634</c:v>
                </c:pt>
                <c:pt idx="120">
                  <c:v>232.13369696832763</c:v>
                </c:pt>
                <c:pt idx="121">
                  <c:v>227.89696338166866</c:v>
                </c:pt>
                <c:pt idx="122">
                  <c:v>223.71269401548679</c:v>
                </c:pt>
                <c:pt idx="123">
                  <c:v>219.57325284801263</c:v>
                </c:pt>
                <c:pt idx="124">
                  <c:v>217.46024022646202</c:v>
                </c:pt>
                <c:pt idx="125">
                  <c:v>213.36310193726067</c:v>
                </c:pt>
                <c:pt idx="126">
                  <c:v>209.28220049719769</c:v>
                </c:pt>
                <c:pt idx="127">
                  <c:v>205.22145115840382</c:v>
                </c:pt>
                <c:pt idx="128">
                  <c:v>201.1390479957436</c:v>
                </c:pt>
                <c:pt idx="129">
                  <c:v>197.05689406590358</c:v>
                </c:pt>
                <c:pt idx="130">
                  <c:v>193.05225240520173</c:v>
                </c:pt>
                <c:pt idx="131">
                  <c:v>189.07634448778433</c:v>
                </c:pt>
                <c:pt idx="132">
                  <c:v>185.13635506028447</c:v>
                </c:pt>
                <c:pt idx="133">
                  <c:v>182.43589143456268</c:v>
                </c:pt>
                <c:pt idx="134">
                  <c:v>178.57120302161991</c:v>
                </c:pt>
                <c:pt idx="135">
                  <c:v>174.7265196264934</c:v>
                </c:pt>
                <c:pt idx="136">
                  <c:v>170.88936009140531</c:v>
                </c:pt>
                <c:pt idx="137">
                  <c:v>167.11961476043234</c:v>
                </c:pt>
                <c:pt idx="138">
                  <c:v>164.48721698864199</c:v>
                </c:pt>
                <c:pt idx="139">
                  <c:v>160.70868932438523</c:v>
                </c:pt>
                <c:pt idx="140">
                  <c:v>156.97997300957388</c:v>
                </c:pt>
                <c:pt idx="141">
                  <c:v>153.25688132933999</c:v>
                </c:pt>
                <c:pt idx="142">
                  <c:v>149.55996384327116</c:v>
                </c:pt>
                <c:pt idx="143">
                  <c:v>145.89996819223376</c:v>
                </c:pt>
                <c:pt idx="144">
                  <c:v>142.27178113335134</c:v>
                </c:pt>
                <c:pt idx="145">
                  <c:v>138.64859156551887</c:v>
                </c:pt>
                <c:pt idx="146">
                  <c:v>135.0699121223964</c:v>
                </c:pt>
                <c:pt idx="147">
                  <c:v>131.5248410453494</c:v>
                </c:pt>
                <c:pt idx="148">
                  <c:v>129.11833652523831</c:v>
                </c:pt>
                <c:pt idx="149">
                  <c:v>126.73416127972328</c:v>
                </c:pt>
                <c:pt idx="150">
                  <c:v>124.37337427669823</c:v>
                </c:pt>
                <c:pt idx="151">
                  <c:v>122.03708395847373</c:v>
                </c:pt>
                <c:pt idx="152">
                  <c:v>118.66803888613059</c:v>
                </c:pt>
                <c:pt idx="153">
                  <c:v>149.47407595661272</c:v>
                </c:pt>
                <c:pt idx="154">
                  <c:v>145.8435283556087</c:v>
                </c:pt>
                <c:pt idx="155">
                  <c:v>142.27844663125919</c:v>
                </c:pt>
                <c:pt idx="156">
                  <c:v>138.7085484173609</c:v>
                </c:pt>
                <c:pt idx="157">
                  <c:v>135.15034436106149</c:v>
                </c:pt>
                <c:pt idx="158">
                  <c:v>134.59952217567113</c:v>
                </c:pt>
                <c:pt idx="159">
                  <c:v>131.11886572480125</c:v>
                </c:pt>
                <c:pt idx="160">
                  <c:v>127.66830897910337</c:v>
                </c:pt>
                <c:pt idx="161">
                  <c:v>124.24401873645884</c:v>
                </c:pt>
                <c:pt idx="162">
                  <c:v>121.06964710518044</c:v>
                </c:pt>
                <c:pt idx="163">
                  <c:v>118.40031509658934</c:v>
                </c:pt>
                <c:pt idx="164">
                  <c:v>115.00168885151569</c:v>
                </c:pt>
                <c:pt idx="165">
                  <c:v>111.71968558811743</c:v>
                </c:pt>
                <c:pt idx="166">
                  <c:v>108.46484633629112</c:v>
                </c:pt>
                <c:pt idx="167">
                  <c:v>105.27014279806545</c:v>
                </c:pt>
                <c:pt idx="168">
                  <c:v>102.13606565530677</c:v>
                </c:pt>
                <c:pt idx="169">
                  <c:v>99.054664829714667</c:v>
                </c:pt>
                <c:pt idx="170">
                  <c:v>96.050615347013661</c:v>
                </c:pt>
                <c:pt idx="171">
                  <c:v>93.113407011080554</c:v>
                </c:pt>
                <c:pt idx="172">
                  <c:v>90.250579021216666</c:v>
                </c:pt>
                <c:pt idx="173">
                  <c:v>87.490094280274008</c:v>
                </c:pt>
                <c:pt idx="174">
                  <c:v>84.786972465923625</c:v>
                </c:pt>
                <c:pt idx="175">
                  <c:v>82.202122177863089</c:v>
                </c:pt>
                <c:pt idx="176">
                  <c:v>79.702072333734677</c:v>
                </c:pt>
                <c:pt idx="177">
                  <c:v>77.309535603378151</c:v>
                </c:pt>
                <c:pt idx="178">
                  <c:v>74.973975808928174</c:v>
                </c:pt>
                <c:pt idx="179">
                  <c:v>72.772034963779447</c:v>
                </c:pt>
                <c:pt idx="180">
                  <c:v>70.669176637878834</c:v>
                </c:pt>
                <c:pt idx="181">
                  <c:v>68.67880071989714</c:v>
                </c:pt>
                <c:pt idx="182">
                  <c:v>66.79273097749018</c:v>
                </c:pt>
                <c:pt idx="183">
                  <c:v>65.038036775207928</c:v>
                </c:pt>
                <c:pt idx="184">
                  <c:v>63.412785842606404</c:v>
                </c:pt>
                <c:pt idx="185">
                  <c:v>61.896265576901541</c:v>
                </c:pt>
                <c:pt idx="186">
                  <c:v>60.458826009972789</c:v>
                </c:pt>
                <c:pt idx="187">
                  <c:v>59.168329102790707</c:v>
                </c:pt>
                <c:pt idx="188">
                  <c:v>58.043388440865691</c:v>
                </c:pt>
                <c:pt idx="189">
                  <c:v>56.991558597989183</c:v>
                </c:pt>
                <c:pt idx="190">
                  <c:v>55.918360964625776</c:v>
                </c:pt>
                <c:pt idx="191">
                  <c:v>55.34153240779797</c:v>
                </c:pt>
                <c:pt idx="192">
                  <c:v>54.288055530185957</c:v>
                </c:pt>
                <c:pt idx="193">
                  <c:v>53.185147083185242</c:v>
                </c:pt>
                <c:pt idx="194">
                  <c:v>52.793295527275461</c:v>
                </c:pt>
                <c:pt idx="195">
                  <c:v>51.742899261037216</c:v>
                </c:pt>
                <c:pt idx="196">
                  <c:v>50.663704953555175</c:v>
                </c:pt>
                <c:pt idx="197">
                  <c:v>49.558289565543745</c:v>
                </c:pt>
                <c:pt idx="198">
                  <c:v>48.416789217105787</c:v>
                </c:pt>
                <c:pt idx="199">
                  <c:v>55.28360159380302</c:v>
                </c:pt>
                <c:pt idx="200">
                  <c:v>56.483601593803023</c:v>
                </c:pt>
                <c:pt idx="201">
                  <c:v>70.149789904198556</c:v>
                </c:pt>
                <c:pt idx="202">
                  <c:v>69.330171137376169</c:v>
                </c:pt>
                <c:pt idx="203">
                  <c:v>68.466108154608136</c:v>
                </c:pt>
                <c:pt idx="204">
                  <c:v>66.458750981516602</c:v>
                </c:pt>
                <c:pt idx="205">
                  <c:v>64.572955576234108</c:v>
                </c:pt>
                <c:pt idx="206">
                  <c:v>62.841508250732034</c:v>
                </c:pt>
                <c:pt idx="207">
                  <c:v>61.267521555482197</c:v>
                </c:pt>
                <c:pt idx="208">
                  <c:v>59.842231126642055</c:v>
                </c:pt>
                <c:pt idx="209">
                  <c:v>58.525858521037847</c:v>
                </c:pt>
                <c:pt idx="210">
                  <c:v>57.359967127623271</c:v>
                </c:pt>
                <c:pt idx="211">
                  <c:v>56.156678744709687</c:v>
                </c:pt>
                <c:pt idx="212">
                  <c:v>54.943169003041945</c:v>
                </c:pt>
                <c:pt idx="213">
                  <c:v>53.661086900609462</c:v>
                </c:pt>
                <c:pt idx="214">
                  <c:v>52.426693955713311</c:v>
                </c:pt>
                <c:pt idx="215">
                  <c:v>51.17819114842986</c:v>
                </c:pt>
                <c:pt idx="216">
                  <c:v>51.17819114842986</c:v>
                </c:pt>
                <c:pt idx="217">
                  <c:v>51.17819114842986</c:v>
                </c:pt>
                <c:pt idx="218">
                  <c:v>49.907432754186416</c:v>
                </c:pt>
                <c:pt idx="219">
                  <c:v>48.639730274387091</c:v>
                </c:pt>
                <c:pt idx="220">
                  <c:v>47.378695628004095</c:v>
                </c:pt>
                <c:pt idx="221">
                  <c:v>46.138712396268737</c:v>
                </c:pt>
                <c:pt idx="222">
                  <c:v>44.902079577420075</c:v>
                </c:pt>
                <c:pt idx="223">
                  <c:v>43.607326966511529</c:v>
                </c:pt>
                <c:pt idx="224">
                  <c:v>42.319407262163637</c:v>
                </c:pt>
                <c:pt idx="225">
                  <c:v>42.319407262163637</c:v>
                </c:pt>
                <c:pt idx="226">
                  <c:v>42.319407262163637</c:v>
                </c:pt>
                <c:pt idx="227">
                  <c:v>42.319407262163637</c:v>
                </c:pt>
                <c:pt idx="228">
                  <c:v>41.46388145243273</c:v>
                </c:pt>
                <c:pt idx="229">
                  <c:v>41.292776290486543</c:v>
                </c:pt>
                <c:pt idx="230">
                  <c:v>41.25855525809731</c:v>
                </c:pt>
                <c:pt idx="231">
                  <c:v>41.251711051619459</c:v>
                </c:pt>
                <c:pt idx="232">
                  <c:v>41.250342210323893</c:v>
                </c:pt>
                <c:pt idx="233">
                  <c:v>41.25006844206478</c:v>
                </c:pt>
                <c:pt idx="234">
                  <c:v>41.25006844206478</c:v>
                </c:pt>
                <c:pt idx="235">
                  <c:v>41.25006844206478</c:v>
                </c:pt>
                <c:pt idx="236">
                  <c:v>41.250013688412956</c:v>
                </c:pt>
                <c:pt idx="237">
                  <c:v>41.250002737682593</c:v>
                </c:pt>
                <c:pt idx="238">
                  <c:v>41.250000547536516</c:v>
                </c:pt>
                <c:pt idx="239">
                  <c:v>41.250000109507305</c:v>
                </c:pt>
                <c:pt idx="240">
                  <c:v>41.250000021901464</c:v>
                </c:pt>
                <c:pt idx="241">
                  <c:v>41.25000000438029</c:v>
                </c:pt>
                <c:pt idx="242">
                  <c:v>41.250000000876057</c:v>
                </c:pt>
                <c:pt idx="243">
                  <c:v>41.250000000175213</c:v>
                </c:pt>
                <c:pt idx="244">
                  <c:v>41.250000000175213</c:v>
                </c:pt>
                <c:pt idx="245">
                  <c:v>41.250000000035044</c:v>
                </c:pt>
                <c:pt idx="246">
                  <c:v>41.250000000007006</c:v>
                </c:pt>
                <c:pt idx="247">
                  <c:v>41.2500000000014</c:v>
                </c:pt>
                <c:pt idx="248">
                  <c:v>41.250000000000277</c:v>
                </c:pt>
                <c:pt idx="249">
                  <c:v>41.250000000000057</c:v>
                </c:pt>
                <c:pt idx="250">
                  <c:v>41.250000000000014</c:v>
                </c:pt>
                <c:pt idx="251">
                  <c:v>41.25</c:v>
                </c:pt>
                <c:pt idx="252">
                  <c:v>41.25</c:v>
                </c:pt>
                <c:pt idx="253">
                  <c:v>41.25</c:v>
                </c:pt>
                <c:pt idx="254">
                  <c:v>41.25</c:v>
                </c:pt>
                <c:pt idx="255">
                  <c:v>41.25</c:v>
                </c:pt>
                <c:pt idx="256">
                  <c:v>41.25</c:v>
                </c:pt>
                <c:pt idx="257">
                  <c:v>41.25</c:v>
                </c:pt>
                <c:pt idx="258">
                  <c:v>41.25</c:v>
                </c:pt>
                <c:pt idx="259">
                  <c:v>41.25</c:v>
                </c:pt>
                <c:pt idx="260">
                  <c:v>41.25</c:v>
                </c:pt>
                <c:pt idx="261">
                  <c:v>41.25</c:v>
                </c:pt>
                <c:pt idx="262">
                  <c:v>41.25</c:v>
                </c:pt>
                <c:pt idx="263">
                  <c:v>41.25</c:v>
                </c:pt>
                <c:pt idx="264">
                  <c:v>41.25</c:v>
                </c:pt>
                <c:pt idx="265">
                  <c:v>41.25</c:v>
                </c:pt>
                <c:pt idx="266">
                  <c:v>41.25</c:v>
                </c:pt>
                <c:pt idx="267">
                  <c:v>41.25</c:v>
                </c:pt>
                <c:pt idx="268">
                  <c:v>41.25</c:v>
                </c:pt>
                <c:pt idx="269">
                  <c:v>41.25</c:v>
                </c:pt>
                <c:pt idx="270">
                  <c:v>41.25</c:v>
                </c:pt>
                <c:pt idx="271">
                  <c:v>41.25</c:v>
                </c:pt>
                <c:pt idx="272">
                  <c:v>41.25</c:v>
                </c:pt>
                <c:pt idx="273">
                  <c:v>41.25</c:v>
                </c:pt>
                <c:pt idx="274">
                  <c:v>41.25</c:v>
                </c:pt>
                <c:pt idx="275">
                  <c:v>41.25</c:v>
                </c:pt>
                <c:pt idx="276">
                  <c:v>41.25</c:v>
                </c:pt>
                <c:pt idx="277">
                  <c:v>41.39</c:v>
                </c:pt>
                <c:pt idx="278">
                  <c:v>41.298000000000002</c:v>
                </c:pt>
                <c:pt idx="279">
                  <c:v>41.259599999999999</c:v>
                </c:pt>
                <c:pt idx="280">
                  <c:v>41.251919999999998</c:v>
                </c:pt>
                <c:pt idx="281">
                  <c:v>41.250383999999997</c:v>
                </c:pt>
                <c:pt idx="282">
                  <c:v>41.250076800000002</c:v>
                </c:pt>
                <c:pt idx="283">
                  <c:v>41.250015359999999</c:v>
                </c:pt>
                <c:pt idx="284">
                  <c:v>41.250003071999998</c:v>
                </c:pt>
                <c:pt idx="285">
                  <c:v>43.225897936650156</c:v>
                </c:pt>
                <c:pt idx="286">
                  <c:v>46.845200691688405</c:v>
                </c:pt>
                <c:pt idx="287">
                  <c:v>44.983797749599148</c:v>
                </c:pt>
                <c:pt idx="288">
                  <c:v>43.093967367570194</c:v>
                </c:pt>
                <c:pt idx="289">
                  <c:v>41.618793473514039</c:v>
                </c:pt>
                <c:pt idx="290">
                  <c:v>41.323758694702811</c:v>
                </c:pt>
                <c:pt idx="291">
                  <c:v>41.264751738940561</c:v>
                </c:pt>
                <c:pt idx="292">
                  <c:v>41.252950347788115</c:v>
                </c:pt>
                <c:pt idx="293">
                  <c:v>41.250590069557624</c:v>
                </c:pt>
                <c:pt idx="294">
                  <c:v>41.250118013911525</c:v>
                </c:pt>
                <c:pt idx="295">
                  <c:v>41.250023602782306</c:v>
                </c:pt>
                <c:pt idx="296">
                  <c:v>41.250004720556461</c:v>
                </c:pt>
                <c:pt idx="297">
                  <c:v>41.250000944111292</c:v>
                </c:pt>
                <c:pt idx="298">
                  <c:v>41.250000188822256</c:v>
                </c:pt>
                <c:pt idx="299">
                  <c:v>41.250000037764451</c:v>
                </c:pt>
                <c:pt idx="300">
                  <c:v>41.250000007552892</c:v>
                </c:pt>
                <c:pt idx="301">
                  <c:v>41.250000001510578</c:v>
                </c:pt>
                <c:pt idx="302">
                  <c:v>41.250000000302116</c:v>
                </c:pt>
                <c:pt idx="303">
                  <c:v>41.250000000060425</c:v>
                </c:pt>
                <c:pt idx="304">
                  <c:v>41.290000000012085</c:v>
                </c:pt>
                <c:pt idx="305">
                  <c:v>41.258000000002419</c:v>
                </c:pt>
                <c:pt idx="306">
                  <c:v>41.251600000000487</c:v>
                </c:pt>
                <c:pt idx="307">
                  <c:v>41.250320000000094</c:v>
                </c:pt>
                <c:pt idx="308">
                  <c:v>41.250064000000016</c:v>
                </c:pt>
                <c:pt idx="309">
                  <c:v>41.2500128</c:v>
                </c:pt>
                <c:pt idx="310">
                  <c:v>41.490002560000001</c:v>
                </c:pt>
                <c:pt idx="311">
                  <c:v>41.298000512000002</c:v>
                </c:pt>
                <c:pt idx="312">
                  <c:v>41.2596001024</c:v>
                </c:pt>
                <c:pt idx="313">
                  <c:v>41.25192002048</c:v>
                </c:pt>
                <c:pt idx="314">
                  <c:v>41.250384004095999</c:v>
                </c:pt>
                <c:pt idx="315">
                  <c:v>41.250076800819201</c:v>
                </c:pt>
                <c:pt idx="316">
                  <c:v>41.250015360163843</c:v>
                </c:pt>
                <c:pt idx="317">
                  <c:v>41.250003072032769</c:v>
                </c:pt>
                <c:pt idx="318">
                  <c:v>41.250000614406552</c:v>
                </c:pt>
                <c:pt idx="319">
                  <c:v>41.25000012288131</c:v>
                </c:pt>
                <c:pt idx="320">
                  <c:v>41.250000024576259</c:v>
                </c:pt>
                <c:pt idx="321">
                  <c:v>41.25000000491525</c:v>
                </c:pt>
                <c:pt idx="322">
                  <c:v>41.25000000098305</c:v>
                </c:pt>
                <c:pt idx="323">
                  <c:v>41.250000000196607</c:v>
                </c:pt>
                <c:pt idx="324">
                  <c:v>41.33000000003932</c:v>
                </c:pt>
                <c:pt idx="325">
                  <c:v>41.266000000007864</c:v>
                </c:pt>
                <c:pt idx="326">
                  <c:v>41.25320000000157</c:v>
                </c:pt>
                <c:pt idx="327">
                  <c:v>41.250640000000317</c:v>
                </c:pt>
                <c:pt idx="328">
                  <c:v>41.250128000000061</c:v>
                </c:pt>
                <c:pt idx="329">
                  <c:v>41.250025600000015</c:v>
                </c:pt>
                <c:pt idx="330">
                  <c:v>41.250005120000004</c:v>
                </c:pt>
                <c:pt idx="331">
                  <c:v>41.250001023999999</c:v>
                </c:pt>
                <c:pt idx="332">
                  <c:v>41.250000204800003</c:v>
                </c:pt>
                <c:pt idx="333">
                  <c:v>41.250000040960003</c:v>
                </c:pt>
                <c:pt idx="334">
                  <c:v>41.250000008192004</c:v>
                </c:pt>
                <c:pt idx="335">
                  <c:v>41.250000001638398</c:v>
                </c:pt>
                <c:pt idx="336">
                  <c:v>41.250000000327681</c:v>
                </c:pt>
                <c:pt idx="337">
                  <c:v>41.250000000065533</c:v>
                </c:pt>
                <c:pt idx="338">
                  <c:v>41.25000000001311</c:v>
                </c:pt>
                <c:pt idx="339">
                  <c:v>41.250000000002622</c:v>
                </c:pt>
                <c:pt idx="340">
                  <c:v>41.250000000000526</c:v>
                </c:pt>
                <c:pt idx="341">
                  <c:v>41.250000000000107</c:v>
                </c:pt>
                <c:pt idx="342">
                  <c:v>41.250000000000021</c:v>
                </c:pt>
                <c:pt idx="343">
                  <c:v>41.250000000000007</c:v>
                </c:pt>
                <c:pt idx="344">
                  <c:v>41.25</c:v>
                </c:pt>
                <c:pt idx="345">
                  <c:v>41.25</c:v>
                </c:pt>
                <c:pt idx="346">
                  <c:v>41.25</c:v>
                </c:pt>
                <c:pt idx="347">
                  <c:v>41.25</c:v>
                </c:pt>
                <c:pt idx="348">
                  <c:v>51.750276283643181</c:v>
                </c:pt>
                <c:pt idx="349">
                  <c:v>53.183071752150326</c:v>
                </c:pt>
                <c:pt idx="350">
                  <c:v>56.125329240196585</c:v>
                </c:pt>
                <c:pt idx="351">
                  <c:v>54.132469673468371</c:v>
                </c:pt>
                <c:pt idx="352">
                  <c:v>52.139602957822312</c:v>
                </c:pt>
                <c:pt idx="353">
                  <c:v>50.192874577769473</c:v>
                </c:pt>
                <c:pt idx="354">
                  <c:v>48.194874849428963</c:v>
                </c:pt>
                <c:pt idx="355">
                  <c:v>46.176374319482441</c:v>
                </c:pt>
                <c:pt idx="356">
                  <c:v>44.245029909530587</c:v>
                </c:pt>
                <c:pt idx="357">
                  <c:v>42.298303563084161</c:v>
                </c:pt>
                <c:pt idx="358">
                  <c:v>41.459660712616831</c:v>
                </c:pt>
                <c:pt idx="359">
                  <c:v>41.411932142523369</c:v>
                </c:pt>
                <c:pt idx="360">
                  <c:v>44.25931485084655</c:v>
                </c:pt>
                <c:pt idx="361">
                  <c:v>43.776738186728224</c:v>
                </c:pt>
                <c:pt idx="362">
                  <c:v>41.755347637345643</c:v>
                </c:pt>
                <c:pt idx="363">
                  <c:v>41.711069527469128</c:v>
                </c:pt>
                <c:pt idx="364">
                  <c:v>42.256824481053947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FE-4B2F-95C8-3FC2AEBD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426048"/>
        <c:axId val="569546416"/>
      </c:scatterChart>
      <c:valAx>
        <c:axId val="56742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</a:t>
                </a:r>
              </a:p>
            </c:rich>
          </c:tx>
          <c:layout>
            <c:manualLayout>
              <c:xMode val="edge"/>
              <c:yMode val="edge"/>
              <c:x val="0.414797025371828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9546416"/>
        <c:crosses val="autoZero"/>
        <c:crossBetween val="midCat"/>
      </c:valAx>
      <c:valAx>
        <c:axId val="56954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Almacenamiento de agua (mm)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82307159521726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7426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81889763779541"/>
          <c:y val="5.6133712452610125E-2"/>
          <c:w val="0.19940332458442694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93F5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4</xdr:row>
      <xdr:rowOff>142876</xdr:rowOff>
    </xdr:from>
    <xdr:to>
      <xdr:col>12</xdr:col>
      <xdr:colOff>390524</xdr:colOff>
      <xdr:row>15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E1E73A-7714-4DEA-9878-F222A20F1BC7}"/>
            </a:ext>
          </a:extLst>
        </xdr:cNvPr>
        <xdr:cNvSpPr txBox="1"/>
      </xdr:nvSpPr>
      <xdr:spPr>
        <a:xfrm>
          <a:off x="2514598" y="2219326"/>
          <a:ext cx="7162801" cy="1962150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Escenarios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se puede usar para cuantificar los beneficios calculados y la eficiencia de costos para diferentes escenarios de intervención. En esta pestaña, ingrese las entradas (celdas naranjas) para la condición de línea de base y hasta 2 escenarios de intervención. Los valores de ejemplo para las entradas se pueden ver en las tablas a continuación. Si se conocen los costos para la implementación de la práctica, ingréselos cuando corresponda.</a:t>
          </a:r>
        </a:p>
        <a:p>
          <a:endParaRPr lang="es-PE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 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Coeficientes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, ingrese las entradas para las condiciones del sitio comunes en todos los escenarios.</a:t>
          </a:r>
        </a:p>
        <a:p>
          <a:endParaRPr lang="es-PE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La pestaña 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Clima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contiene temperaturas máximas y mínimas (°C) y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Perú) de 2018. Se pueden ingresar datos alternativos en lugar de los datos predeterminados para una región y año diferente.</a:t>
          </a:r>
          <a:endParaRPr lang="en-US" sz="11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790575</xdr:colOff>
      <xdr:row>1</xdr:row>
      <xdr:rowOff>514350</xdr:rowOff>
    </xdr:from>
    <xdr:to>
      <xdr:col>14</xdr:col>
      <xdr:colOff>338137</xdr:colOff>
      <xdr:row>1</xdr:row>
      <xdr:rowOff>1087514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A859F7-0BE8-40B9-BE21-55CA28E9B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762125" y="704850"/>
          <a:ext cx="9396412" cy="573164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</xdr:colOff>
      <xdr:row>36</xdr:row>
      <xdr:rowOff>409575</xdr:rowOff>
    </xdr:from>
    <xdr:to>
      <xdr:col>13</xdr:col>
      <xdr:colOff>410393</xdr:colOff>
      <xdr:row>36</xdr:row>
      <xdr:rowOff>1153618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2BAED-B408-4EBB-9E25-E02587EC6E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743075" y="8772525"/>
          <a:ext cx="8897168" cy="744043"/>
        </a:xfrm>
        <a:prstGeom prst="rect">
          <a:avLst/>
        </a:prstGeom>
      </xdr:spPr>
    </xdr:pic>
    <xdr:clientData/>
  </xdr:twoCellAnchor>
  <xdr:twoCellAnchor editAs="oneCell">
    <xdr:from>
      <xdr:col>8</xdr:col>
      <xdr:colOff>402428</xdr:colOff>
      <xdr:row>36</xdr:row>
      <xdr:rowOff>1352549</xdr:rowOff>
    </xdr:from>
    <xdr:to>
      <xdr:col>10</xdr:col>
      <xdr:colOff>19050</xdr:colOff>
      <xdr:row>36</xdr:row>
      <xdr:rowOff>1680047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C90AB19-A09F-469E-888F-F67BC8F5849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60203" y="9715499"/>
          <a:ext cx="1835947" cy="327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4</xdr:row>
      <xdr:rowOff>171451</xdr:rowOff>
    </xdr:from>
    <xdr:to>
      <xdr:col>15</xdr:col>
      <xdr:colOff>390525</xdr:colOff>
      <xdr:row>20</xdr:row>
      <xdr:rowOff>42863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BB1976-0026-4948-9305-63D407557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26</xdr:row>
      <xdr:rowOff>38100</xdr:rowOff>
    </xdr:from>
    <xdr:to>
      <xdr:col>12</xdr:col>
      <xdr:colOff>104775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B57286-D018-4780-8393-2056144CB0F1}"/>
            </a:ext>
          </a:extLst>
        </xdr:cNvPr>
        <xdr:cNvSpPr txBox="1"/>
      </xdr:nvSpPr>
      <xdr:spPr>
        <a:xfrm>
          <a:off x="1638300" y="4991100"/>
          <a:ext cx="6610350" cy="723900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*Estos valores afectan las entradas de agua subterránea al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humedal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Esto se describe como opcional en el documento. Si desea incluir el agua subterránea, cambie el input de recarga a un valor entre 0 y 1. La recarga describe la fracción del acuífero poco profundo de la región contribuyente que contribuye al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humedal</a:t>
          </a:r>
          <a:endParaRPr lang="es-PE">
            <a:solidFill>
              <a:schemeClr val="bg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dimension ref="A1:U40"/>
  <sheetViews>
    <sheetView tabSelected="1" workbookViewId="0">
      <selection activeCell="P37" sqref="P37"/>
    </sheetView>
  </sheetViews>
  <sheetFormatPr baseColWidth="10" defaultColWidth="8.85546875" defaultRowHeight="15" x14ac:dyDescent="0.25"/>
  <cols>
    <col min="1" max="1" width="8.85546875" style="12"/>
    <col min="2" max="2" width="5.7109375" style="12" customWidth="1"/>
    <col min="3" max="3" width="13.42578125" bestFit="1" customWidth="1"/>
    <col min="4" max="4" width="11.5703125" customWidth="1"/>
    <col min="8" max="8" width="9.7109375" customWidth="1"/>
    <col min="10" max="10" width="24.42578125" customWidth="1"/>
    <col min="11" max="11" width="15.5703125" customWidth="1"/>
    <col min="12" max="12" width="14.5703125" customWidth="1"/>
    <col min="13" max="13" width="14.140625" customWidth="1"/>
    <col min="16" max="16" width="8.5703125" customWidth="1"/>
    <col min="17" max="17" width="0.28515625" customWidth="1"/>
  </cols>
  <sheetData>
    <row r="1" spans="2:17" s="12" customFormat="1" x14ac:dyDescent="0.25"/>
    <row r="2" spans="2:17" s="12" customFormat="1" ht="118.5" customHeigh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2:17" x14ac:dyDescent="0.25">
      <c r="B3" s="17"/>
      <c r="C3" s="18" t="s">
        <v>29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6"/>
    </row>
    <row r="4" spans="2:17" s="12" customFormat="1" x14ac:dyDescent="0.25">
      <c r="B4" s="1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1"/>
    </row>
    <row r="5" spans="2:17" s="12" customFormat="1" x14ac:dyDescent="0.25">
      <c r="B5" s="1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1"/>
    </row>
    <row r="6" spans="2:17" s="12" customFormat="1" x14ac:dyDescent="0.25">
      <c r="B6" s="1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1"/>
    </row>
    <row r="7" spans="2:17" s="12" customFormat="1" x14ac:dyDescent="0.25">
      <c r="B7" s="1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1"/>
    </row>
    <row r="8" spans="2:17" s="12" customFormat="1" x14ac:dyDescent="0.25">
      <c r="B8" s="1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1"/>
    </row>
    <row r="9" spans="2:17" s="12" customFormat="1" x14ac:dyDescent="0.25">
      <c r="B9" s="1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1"/>
    </row>
    <row r="10" spans="2:17" s="12" customFormat="1" x14ac:dyDescent="0.25">
      <c r="B10" s="1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1"/>
    </row>
    <row r="11" spans="2:17" s="12" customFormat="1" x14ac:dyDescent="0.25"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1"/>
    </row>
    <row r="12" spans="2:17" s="12" customFormat="1" x14ac:dyDescent="0.25">
      <c r="B12" s="17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1"/>
    </row>
    <row r="13" spans="2:17" s="12" customFormat="1" x14ac:dyDescent="0.25">
      <c r="B13" s="1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1"/>
    </row>
    <row r="14" spans="2:17" s="12" customFormat="1" x14ac:dyDescent="0.25">
      <c r="B14" s="17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1"/>
    </row>
    <row r="15" spans="2:17" s="12" customFormat="1" x14ac:dyDescent="0.25">
      <c r="B15" s="17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1"/>
    </row>
    <row r="16" spans="2:17" s="12" customFormat="1" x14ac:dyDescent="0.25">
      <c r="B16" s="17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1"/>
    </row>
    <row r="17" spans="2:21" s="12" customFormat="1" x14ac:dyDescent="0.25">
      <c r="B17" s="17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1"/>
    </row>
    <row r="18" spans="2:21" s="12" customFormat="1" x14ac:dyDescent="0.25">
      <c r="B18" s="1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1"/>
    </row>
    <row r="19" spans="2:21" s="12" customFormat="1" x14ac:dyDescent="0.25"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1"/>
    </row>
    <row r="20" spans="2:21" x14ac:dyDescent="0.25">
      <c r="B20" s="17"/>
      <c r="C20" s="18" t="s">
        <v>30</v>
      </c>
      <c r="D20" s="19"/>
      <c r="E20" s="19"/>
      <c r="F20" s="19"/>
      <c r="G20" s="19"/>
      <c r="H20" s="19"/>
      <c r="I20" s="20"/>
      <c r="J20" s="18" t="s">
        <v>44</v>
      </c>
      <c r="K20" s="19"/>
      <c r="L20" s="19"/>
      <c r="M20" s="19"/>
      <c r="N20" s="23"/>
      <c r="O20" s="23"/>
      <c r="P20" s="23"/>
      <c r="Q20" s="21"/>
      <c r="R20" s="12"/>
      <c r="S20" s="12"/>
      <c r="T20" s="12"/>
      <c r="U20" s="12"/>
    </row>
    <row r="21" spans="2:21" ht="15" customHeight="1" x14ac:dyDescent="0.25">
      <c r="B21" s="17"/>
      <c r="C21" s="9" t="s">
        <v>31</v>
      </c>
      <c r="D21" s="10" t="s">
        <v>32</v>
      </c>
      <c r="E21" s="11" t="s">
        <v>33</v>
      </c>
      <c r="F21" s="11"/>
      <c r="G21" s="6" t="s">
        <v>22</v>
      </c>
      <c r="H21" s="6" t="s">
        <v>34</v>
      </c>
      <c r="I21" s="20"/>
      <c r="J21" s="9" t="s">
        <v>45</v>
      </c>
      <c r="K21" s="7" t="s">
        <v>46</v>
      </c>
      <c r="L21" s="7" t="s">
        <v>47</v>
      </c>
      <c r="M21" s="9" t="s">
        <v>48</v>
      </c>
      <c r="N21" s="23"/>
      <c r="O21" s="23"/>
      <c r="P21" s="23"/>
      <c r="Q21" s="21"/>
      <c r="R21" s="12"/>
      <c r="S21" s="12"/>
      <c r="T21" s="12"/>
      <c r="U21" s="12"/>
    </row>
    <row r="22" spans="2:21" ht="30" x14ac:dyDescent="0.25">
      <c r="B22" s="17"/>
      <c r="C22" s="9"/>
      <c r="D22" s="10"/>
      <c r="E22" s="5" t="s">
        <v>35</v>
      </c>
      <c r="F22" s="5" t="s">
        <v>36</v>
      </c>
      <c r="G22" s="6"/>
      <c r="H22" s="6"/>
      <c r="I22" s="20"/>
      <c r="J22" s="9"/>
      <c r="K22" s="8"/>
      <c r="L22" s="8"/>
      <c r="M22" s="9"/>
      <c r="N22" s="23"/>
      <c r="O22" s="23"/>
      <c r="P22" s="23"/>
      <c r="Q22" s="21"/>
      <c r="R22" s="12"/>
      <c r="S22" s="12"/>
      <c r="T22" s="12"/>
      <c r="U22" s="12"/>
    </row>
    <row r="23" spans="2:21" x14ac:dyDescent="0.25">
      <c r="B23" s="17"/>
      <c r="C23" s="6" t="s">
        <v>37</v>
      </c>
      <c r="D23" s="2" t="s">
        <v>38</v>
      </c>
      <c r="E23" s="2">
        <v>77</v>
      </c>
      <c r="F23" s="2">
        <v>85</v>
      </c>
      <c r="G23" s="2">
        <v>1</v>
      </c>
      <c r="H23" s="2">
        <v>0.21</v>
      </c>
      <c r="I23" s="20"/>
      <c r="J23" s="4" t="s">
        <v>49</v>
      </c>
      <c r="K23" s="2">
        <v>0.1</v>
      </c>
      <c r="L23" s="2">
        <v>0.05</v>
      </c>
      <c r="M23" s="2" t="s">
        <v>23</v>
      </c>
      <c r="N23" s="23"/>
      <c r="O23" s="23"/>
      <c r="P23" s="23"/>
      <c r="Q23" s="21"/>
      <c r="R23" s="12"/>
      <c r="S23" s="12"/>
      <c r="T23" s="12"/>
      <c r="U23" s="12"/>
    </row>
    <row r="24" spans="2:21" x14ac:dyDescent="0.25">
      <c r="B24" s="17"/>
      <c r="C24" s="6"/>
      <c r="D24" s="3" t="s">
        <v>39</v>
      </c>
      <c r="E24" s="3">
        <v>73</v>
      </c>
      <c r="F24" s="3">
        <v>81</v>
      </c>
      <c r="G24" s="3">
        <v>1.5</v>
      </c>
      <c r="H24" s="3">
        <v>0.18</v>
      </c>
      <c r="I24" s="20"/>
      <c r="J24" s="4" t="s">
        <v>50</v>
      </c>
      <c r="K24" s="3">
        <v>0.12</v>
      </c>
      <c r="L24" s="3">
        <v>0.05</v>
      </c>
      <c r="M24" s="3" t="s">
        <v>23</v>
      </c>
      <c r="N24" s="23"/>
      <c r="O24" s="23"/>
      <c r="P24" s="23"/>
      <c r="Q24" s="21"/>
      <c r="R24" s="12"/>
      <c r="S24" s="12"/>
      <c r="T24" s="12"/>
      <c r="U24" s="12"/>
    </row>
    <row r="25" spans="2:21" x14ac:dyDescent="0.25">
      <c r="B25" s="17"/>
      <c r="C25" s="6"/>
      <c r="D25" s="2" t="s">
        <v>40</v>
      </c>
      <c r="E25" s="2">
        <v>61</v>
      </c>
      <c r="F25" s="2">
        <v>73</v>
      </c>
      <c r="G25" s="2">
        <v>2</v>
      </c>
      <c r="H25" s="2">
        <v>0.16</v>
      </c>
      <c r="I25" s="20"/>
      <c r="J25" s="4" t="s">
        <v>51</v>
      </c>
      <c r="K25" s="2">
        <v>0.18</v>
      </c>
      <c r="L25" s="2">
        <v>0.08</v>
      </c>
      <c r="M25" s="2" t="s">
        <v>24</v>
      </c>
      <c r="N25" s="23"/>
      <c r="O25" s="23"/>
      <c r="P25" s="23"/>
      <c r="Q25" s="21"/>
      <c r="R25" s="12"/>
      <c r="S25" s="12"/>
      <c r="T25" s="12"/>
      <c r="U25" s="12"/>
    </row>
    <row r="26" spans="2:21" x14ac:dyDescent="0.25">
      <c r="B26" s="17"/>
      <c r="C26" s="6" t="s">
        <v>41</v>
      </c>
      <c r="D26" s="3" t="s">
        <v>38</v>
      </c>
      <c r="E26" s="3">
        <v>70</v>
      </c>
      <c r="F26" s="3">
        <v>79</v>
      </c>
      <c r="G26" s="3">
        <v>2</v>
      </c>
      <c r="H26" s="3">
        <v>0.2</v>
      </c>
      <c r="I26" s="20"/>
      <c r="J26" s="4" t="s">
        <v>52</v>
      </c>
      <c r="K26" s="3">
        <v>0.27</v>
      </c>
      <c r="L26" s="3">
        <v>0.17</v>
      </c>
      <c r="M26" s="3" t="s">
        <v>25</v>
      </c>
      <c r="N26" s="23"/>
      <c r="O26" s="23"/>
      <c r="P26" s="23"/>
      <c r="Q26" s="21"/>
      <c r="R26" s="12"/>
      <c r="S26" s="12"/>
      <c r="T26" s="12"/>
      <c r="U26" s="12"/>
    </row>
    <row r="27" spans="2:21" x14ac:dyDescent="0.25">
      <c r="B27" s="17"/>
      <c r="C27" s="6"/>
      <c r="D27" s="2" t="s">
        <v>39</v>
      </c>
      <c r="E27" s="2">
        <v>59</v>
      </c>
      <c r="F27" s="2">
        <v>70</v>
      </c>
      <c r="G27" s="2">
        <v>2.5</v>
      </c>
      <c r="H27" s="2">
        <v>0.17</v>
      </c>
      <c r="I27" s="20"/>
      <c r="J27" s="4" t="s">
        <v>53</v>
      </c>
      <c r="K27" s="2">
        <v>0.28000000000000003</v>
      </c>
      <c r="L27" s="2">
        <v>0.14000000000000001</v>
      </c>
      <c r="M27" s="2" t="s">
        <v>26</v>
      </c>
      <c r="N27" s="23"/>
      <c r="O27" s="23"/>
      <c r="P27" s="23"/>
      <c r="Q27" s="21"/>
      <c r="R27" s="12"/>
      <c r="S27" s="12"/>
      <c r="T27" s="12"/>
      <c r="U27" s="12"/>
    </row>
    <row r="28" spans="2:21" x14ac:dyDescent="0.25">
      <c r="B28" s="17"/>
      <c r="C28" s="6"/>
      <c r="D28" s="3" t="s">
        <v>40</v>
      </c>
      <c r="E28" s="3">
        <v>47</v>
      </c>
      <c r="F28" s="3">
        <v>62</v>
      </c>
      <c r="G28" s="3">
        <v>3</v>
      </c>
      <c r="H28" s="3">
        <v>0.15</v>
      </c>
      <c r="I28" s="20"/>
      <c r="J28" s="4" t="s">
        <v>54</v>
      </c>
      <c r="K28" s="3">
        <v>0.36</v>
      </c>
      <c r="L28" s="3">
        <v>0.25</v>
      </c>
      <c r="M28" s="3" t="s">
        <v>27</v>
      </c>
      <c r="N28" s="23"/>
      <c r="O28" s="23"/>
      <c r="P28" s="23"/>
      <c r="Q28" s="21"/>
      <c r="R28" s="12"/>
      <c r="S28" s="12"/>
      <c r="T28" s="12"/>
      <c r="U28" s="12"/>
    </row>
    <row r="29" spans="2:21" ht="15" customHeight="1" x14ac:dyDescent="0.25">
      <c r="B29" s="17"/>
      <c r="C29" s="6" t="s">
        <v>42</v>
      </c>
      <c r="D29" s="2" t="s">
        <v>38</v>
      </c>
      <c r="E29" s="2">
        <v>74</v>
      </c>
      <c r="F29" s="2">
        <v>82</v>
      </c>
      <c r="G29" s="2">
        <v>1.5</v>
      </c>
      <c r="H29" s="2">
        <v>0.18</v>
      </c>
      <c r="I29" s="20"/>
      <c r="J29" s="4" t="s">
        <v>55</v>
      </c>
      <c r="K29" s="2">
        <v>0.31</v>
      </c>
      <c r="L29" s="2">
        <v>0.11</v>
      </c>
      <c r="M29" s="2" t="s">
        <v>26</v>
      </c>
      <c r="N29" s="23"/>
      <c r="O29" s="23"/>
      <c r="P29" s="23"/>
      <c r="Q29" s="21"/>
      <c r="R29" s="12"/>
      <c r="S29" s="12"/>
      <c r="T29" s="12"/>
      <c r="U29" s="12"/>
    </row>
    <row r="30" spans="2:21" x14ac:dyDescent="0.25">
      <c r="B30" s="17"/>
      <c r="C30" s="6"/>
      <c r="D30" s="3" t="s">
        <v>39</v>
      </c>
      <c r="E30" s="3">
        <v>66</v>
      </c>
      <c r="F30" s="3">
        <v>76</v>
      </c>
      <c r="G30" s="3">
        <v>2</v>
      </c>
      <c r="H30" s="3">
        <v>0.16</v>
      </c>
      <c r="I30" s="20"/>
      <c r="J30" s="4" t="s">
        <v>56</v>
      </c>
      <c r="K30" s="3">
        <v>0.3</v>
      </c>
      <c r="L30" s="3">
        <v>0.06</v>
      </c>
      <c r="M30" s="3" t="s">
        <v>26</v>
      </c>
      <c r="N30" s="23"/>
      <c r="O30" s="23"/>
      <c r="P30" s="23"/>
      <c r="Q30" s="21"/>
      <c r="R30" s="12"/>
      <c r="S30" s="12"/>
      <c r="T30" s="12"/>
      <c r="U30" s="12"/>
    </row>
    <row r="31" spans="2:21" x14ac:dyDescent="0.25">
      <c r="B31" s="17"/>
      <c r="C31" s="6"/>
      <c r="D31" s="2" t="s">
        <v>40</v>
      </c>
      <c r="E31" s="2">
        <v>57</v>
      </c>
      <c r="F31" s="2">
        <v>69</v>
      </c>
      <c r="G31" s="2">
        <v>2.5</v>
      </c>
      <c r="H31" s="2">
        <v>0.14000000000000001</v>
      </c>
      <c r="I31" s="20"/>
      <c r="J31" s="4" t="s">
        <v>57</v>
      </c>
      <c r="K31" s="2">
        <v>0.36</v>
      </c>
      <c r="L31" s="2">
        <v>0.22</v>
      </c>
      <c r="M31" s="2" t="s">
        <v>25</v>
      </c>
      <c r="N31" s="23"/>
      <c r="O31" s="23"/>
      <c r="P31" s="23"/>
      <c r="Q31" s="21"/>
      <c r="R31" s="12"/>
      <c r="S31" s="12"/>
      <c r="T31" s="12"/>
      <c r="U31" s="12"/>
    </row>
    <row r="32" spans="2:21" x14ac:dyDescent="0.25">
      <c r="B32" s="17"/>
      <c r="C32" s="6" t="s">
        <v>43</v>
      </c>
      <c r="D32" s="3" t="s">
        <v>38</v>
      </c>
      <c r="E32" s="3">
        <v>70</v>
      </c>
      <c r="F32" s="3">
        <v>79</v>
      </c>
      <c r="G32" s="3">
        <v>2.5</v>
      </c>
      <c r="H32" s="3">
        <v>0.13</v>
      </c>
      <c r="I32" s="20"/>
      <c r="J32" s="4" t="s">
        <v>58</v>
      </c>
      <c r="K32" s="3">
        <v>0.38</v>
      </c>
      <c r="L32" s="3">
        <v>0.22</v>
      </c>
      <c r="M32" s="3" t="s">
        <v>25</v>
      </c>
      <c r="N32" s="23"/>
      <c r="O32" s="23"/>
      <c r="P32" s="23"/>
      <c r="Q32" s="21"/>
      <c r="R32" s="12"/>
      <c r="S32" s="12"/>
      <c r="T32" s="12"/>
      <c r="U32" s="12"/>
    </row>
    <row r="33" spans="2:21" x14ac:dyDescent="0.25">
      <c r="B33" s="17"/>
      <c r="C33" s="6"/>
      <c r="D33" s="2" t="s">
        <v>39</v>
      </c>
      <c r="E33" s="2">
        <v>58</v>
      </c>
      <c r="F33" s="2">
        <v>70</v>
      </c>
      <c r="G33" s="2">
        <v>3</v>
      </c>
      <c r="H33" s="2">
        <v>0.12</v>
      </c>
      <c r="I33" s="20"/>
      <c r="J33" s="4" t="s">
        <v>59</v>
      </c>
      <c r="K33" s="2">
        <v>0.41</v>
      </c>
      <c r="L33" s="2">
        <v>0.27</v>
      </c>
      <c r="M33" s="2" t="s">
        <v>27</v>
      </c>
      <c r="N33" s="23"/>
      <c r="O33" s="23"/>
      <c r="P33" s="23"/>
      <c r="Q33" s="21"/>
      <c r="R33" s="12"/>
      <c r="S33" s="12"/>
      <c r="T33" s="12"/>
      <c r="U33" s="12"/>
    </row>
    <row r="34" spans="2:21" x14ac:dyDescent="0.25">
      <c r="B34" s="17"/>
      <c r="C34" s="6"/>
      <c r="D34" s="3" t="s">
        <v>40</v>
      </c>
      <c r="E34" s="3">
        <v>51</v>
      </c>
      <c r="F34" s="3">
        <v>66</v>
      </c>
      <c r="G34" s="3">
        <v>3.5</v>
      </c>
      <c r="H34" s="3">
        <v>0.11</v>
      </c>
      <c r="I34" s="20"/>
      <c r="J34" s="4" t="s">
        <v>60</v>
      </c>
      <c r="K34" s="3">
        <v>0.42</v>
      </c>
      <c r="L34" s="3">
        <v>0.3</v>
      </c>
      <c r="M34" s="3" t="s">
        <v>28</v>
      </c>
      <c r="N34" s="23"/>
      <c r="O34" s="23"/>
      <c r="P34" s="23"/>
      <c r="Q34" s="21"/>
      <c r="R34" s="12"/>
      <c r="S34" s="12"/>
      <c r="T34" s="12"/>
      <c r="U34" s="12"/>
    </row>
    <row r="35" spans="2:21" s="12" customFormat="1" x14ac:dyDescent="0.25">
      <c r="B35" s="17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1"/>
    </row>
    <row r="36" spans="2:21" s="12" customFormat="1" x14ac:dyDescent="0.25">
      <c r="B36" s="17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1"/>
    </row>
    <row r="37" spans="2:21" s="12" customFormat="1" ht="189.75" customHeight="1" x14ac:dyDescent="0.25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</row>
    <row r="38" spans="2:21" s="12" customFormat="1" x14ac:dyDescent="0.25"/>
    <row r="39" spans="2:21" s="12" customFormat="1" x14ac:dyDescent="0.25"/>
    <row r="40" spans="2:21" s="12" customFormat="1" x14ac:dyDescent="0.25"/>
  </sheetData>
  <mergeCells count="13">
    <mergeCell ref="C32:C34"/>
    <mergeCell ref="K21:K22"/>
    <mergeCell ref="L21:L22"/>
    <mergeCell ref="M21:M22"/>
    <mergeCell ref="C23:C25"/>
    <mergeCell ref="C26:C28"/>
    <mergeCell ref="C29:C31"/>
    <mergeCell ref="C21:C22"/>
    <mergeCell ref="D21:D22"/>
    <mergeCell ref="E21:F21"/>
    <mergeCell ref="G21:G22"/>
    <mergeCell ref="H21:H22"/>
    <mergeCell ref="J21:J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E68D-ACEE-437E-967A-EF418CF3DC09}">
  <dimension ref="A1:R38"/>
  <sheetViews>
    <sheetView workbookViewId="0">
      <selection activeCell="B2" sqref="B2:R29"/>
    </sheetView>
  </sheetViews>
  <sheetFormatPr baseColWidth="10" defaultColWidth="8.85546875" defaultRowHeight="15" x14ac:dyDescent="0.25"/>
  <cols>
    <col min="1" max="1" width="8.85546875" style="12"/>
    <col min="2" max="2" width="5" style="12" customWidth="1"/>
    <col min="3" max="3" width="39.140625" bestFit="1" customWidth="1"/>
    <col min="4" max="4" width="11" customWidth="1"/>
    <col min="5" max="6" width="11.140625" bestFit="1" customWidth="1"/>
    <col min="7" max="18" width="8.85546875" style="12"/>
  </cols>
  <sheetData>
    <row r="1" spans="2:18" s="12" customFormat="1" x14ac:dyDescent="0.25"/>
    <row r="2" spans="2:18" s="12" customForma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2:18" x14ac:dyDescent="0.25">
      <c r="B3" s="17"/>
      <c r="C3" s="18" t="s">
        <v>61</v>
      </c>
      <c r="D3" s="38" t="s">
        <v>80</v>
      </c>
      <c r="E3" s="38" t="s">
        <v>81</v>
      </c>
      <c r="F3" s="38" t="s">
        <v>82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1"/>
    </row>
    <row r="4" spans="2:18" x14ac:dyDescent="0.25">
      <c r="B4" s="17"/>
      <c r="C4" s="30" t="s">
        <v>62</v>
      </c>
      <c r="D4" s="39">
        <v>73</v>
      </c>
      <c r="E4" s="39">
        <v>73</v>
      </c>
      <c r="F4" s="39">
        <v>73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1"/>
    </row>
    <row r="5" spans="2:18" x14ac:dyDescent="0.25">
      <c r="B5" s="17"/>
      <c r="C5" s="30" t="s">
        <v>63</v>
      </c>
      <c r="D5" s="39">
        <v>1.5</v>
      </c>
      <c r="E5" s="39">
        <v>1.5</v>
      </c>
      <c r="F5" s="39">
        <v>1.5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1"/>
    </row>
    <row r="6" spans="2:18" x14ac:dyDescent="0.25">
      <c r="B6" s="17"/>
      <c r="C6" s="30" t="s">
        <v>34</v>
      </c>
      <c r="D6" s="39">
        <v>0.18</v>
      </c>
      <c r="E6" s="39">
        <v>0.18</v>
      </c>
      <c r="F6" s="39">
        <v>0.18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1"/>
    </row>
    <row r="7" spans="2:18" x14ac:dyDescent="0.25">
      <c r="B7" s="17"/>
      <c r="C7" s="30" t="s">
        <v>64</v>
      </c>
      <c r="D7" s="39">
        <v>10</v>
      </c>
      <c r="E7" s="40">
        <f>D7-E8/10000</f>
        <v>9.6999999999999993</v>
      </c>
      <c r="F7" s="40">
        <f>D7-F8/10000</f>
        <v>9.4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1"/>
    </row>
    <row r="8" spans="2:18" x14ac:dyDescent="0.25">
      <c r="B8" s="17"/>
      <c r="C8" s="30" t="s">
        <v>65</v>
      </c>
      <c r="D8" s="39">
        <v>0</v>
      </c>
      <c r="E8" s="39">
        <v>3000</v>
      </c>
      <c r="F8" s="39">
        <v>6000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1"/>
    </row>
    <row r="9" spans="2:18" x14ac:dyDescent="0.25">
      <c r="B9" s="17"/>
      <c r="C9" s="30" t="s">
        <v>66</v>
      </c>
      <c r="D9" s="39">
        <v>0</v>
      </c>
      <c r="E9" s="39">
        <v>2</v>
      </c>
      <c r="F9" s="39">
        <v>1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1"/>
    </row>
    <row r="10" spans="2:18" x14ac:dyDescent="0.25">
      <c r="B10" s="17"/>
      <c r="C10" s="20"/>
      <c r="D10" s="20"/>
      <c r="E10" s="20"/>
      <c r="F10" s="20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1"/>
    </row>
    <row r="11" spans="2:18" x14ac:dyDescent="0.25">
      <c r="B11" s="17"/>
      <c r="C11" s="18" t="s">
        <v>67</v>
      </c>
      <c r="D11" s="38" t="s">
        <v>80</v>
      </c>
      <c r="E11" s="38" t="s">
        <v>81</v>
      </c>
      <c r="F11" s="38" t="s">
        <v>82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1"/>
    </row>
    <row r="12" spans="2:18" x14ac:dyDescent="0.25">
      <c r="B12" s="17"/>
      <c r="C12" s="30" t="s">
        <v>68</v>
      </c>
      <c r="D12" s="41">
        <f>SUM(Clima!$F:$F)</f>
        <v>496.40000000000009</v>
      </c>
      <c r="E12" s="41">
        <f>SUM(Clima!$F:$F)</f>
        <v>496.40000000000009</v>
      </c>
      <c r="F12" s="41">
        <f>SUM(Clima!$F:$F)</f>
        <v>496.40000000000009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1"/>
    </row>
    <row r="13" spans="2:18" x14ac:dyDescent="0.25">
      <c r="B13" s="17"/>
      <c r="C13" s="30" t="s">
        <v>69</v>
      </c>
      <c r="D13" s="42">
        <f>SUM(Calculations!F:F)</f>
        <v>20.326701179631396</v>
      </c>
      <c r="E13" s="42">
        <f>SUM(Calculations!M:M)</f>
        <v>20.326701179631396</v>
      </c>
      <c r="F13" s="42">
        <f>SUM(Calculations!AA:AA)</f>
        <v>20.326701179631396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1"/>
    </row>
    <row r="14" spans="2:18" x14ac:dyDescent="0.25">
      <c r="B14" s="17"/>
      <c r="C14" s="30" t="s">
        <v>70</v>
      </c>
      <c r="D14" s="43">
        <f>SUM(Calculations!E:E)</f>
        <v>216.51326323632128</v>
      </c>
      <c r="E14" s="43">
        <f>(E7*SUM(Calculations!L:L)+E8*SUM(Calculations!T:T)/10000)/D7</f>
        <v>223.28696816498018</v>
      </c>
      <c r="F14" s="43">
        <f>(F7*SUM(Calculations!Z:Z)+F8*SUM(Calculations!AH:AH)/10000)/D7</f>
        <v>225.5834764424232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1"/>
    </row>
    <row r="15" spans="2:18" x14ac:dyDescent="0.25">
      <c r="B15" s="17"/>
      <c r="C15" s="30" t="s">
        <v>71</v>
      </c>
      <c r="D15" s="42">
        <f>SUM(Calculations!G:G)*(1-Coeficientes!D22)</f>
        <v>274.0067709543514</v>
      </c>
      <c r="E15" s="42">
        <f>(E7*SUM(Calculations!N:N)*(1-Coeficientes!D22)+E8*SUM(Calculations!S:S)/10000)/D7</f>
        <v>287.59683218044154</v>
      </c>
      <c r="F15" s="42">
        <f>(F7*SUM(Calculations!AB:AB)*(1-Coeficientes!D22)+F8*SUM(Calculations!AG:AG)/10000)/D7</f>
        <v>285.37104533679945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1"/>
    </row>
    <row r="16" spans="2:18" x14ac:dyDescent="0.25">
      <c r="B16" s="17"/>
      <c r="C16" s="20"/>
      <c r="D16" s="20"/>
      <c r="E16" s="20"/>
      <c r="F16" s="20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1"/>
    </row>
    <row r="17" spans="2:18" x14ac:dyDescent="0.25">
      <c r="B17" s="17"/>
      <c r="C17" s="18" t="s">
        <v>72</v>
      </c>
      <c r="D17" s="19"/>
      <c r="E17" s="38" t="s">
        <v>81</v>
      </c>
      <c r="F17" s="38" t="s">
        <v>82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1"/>
    </row>
    <row r="18" spans="2:18" x14ac:dyDescent="0.25">
      <c r="B18" s="17"/>
      <c r="C18" s="30" t="s">
        <v>73</v>
      </c>
      <c r="D18" s="30"/>
      <c r="E18" s="43">
        <f>0.01*(E15-D15)*D7</f>
        <v>1.3590061226090142</v>
      </c>
      <c r="F18" s="43">
        <f>0.01*(F15-D15)*D7</f>
        <v>1.1364274382448059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1"/>
    </row>
    <row r="19" spans="2:18" x14ac:dyDescent="0.25">
      <c r="B19" s="17"/>
      <c r="C19" s="20"/>
      <c r="D19" s="20"/>
      <c r="E19" s="20"/>
      <c r="F19" s="20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1"/>
    </row>
    <row r="20" spans="2:18" x14ac:dyDescent="0.25">
      <c r="B20" s="17"/>
      <c r="C20" s="18" t="s">
        <v>74</v>
      </c>
      <c r="D20" s="19"/>
      <c r="E20" s="38" t="s">
        <v>81</v>
      </c>
      <c r="F20" s="38" t="s">
        <v>82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1"/>
    </row>
    <row r="21" spans="2:18" x14ac:dyDescent="0.25">
      <c r="B21" s="17"/>
      <c r="C21" s="30" t="s">
        <v>75</v>
      </c>
      <c r="D21" s="30"/>
      <c r="E21" s="39">
        <v>0</v>
      </c>
      <c r="F21" s="39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1"/>
    </row>
    <row r="22" spans="2:18" x14ac:dyDescent="0.25">
      <c r="B22" s="17"/>
      <c r="C22" s="30" t="s">
        <v>76</v>
      </c>
      <c r="D22" s="30"/>
      <c r="E22" s="39">
        <v>3</v>
      </c>
      <c r="F22" s="39">
        <v>3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1"/>
    </row>
    <row r="23" spans="2:18" x14ac:dyDescent="0.25">
      <c r="B23" s="17"/>
      <c r="C23" s="30" t="s">
        <v>77</v>
      </c>
      <c r="D23" s="30"/>
      <c r="E23" s="44">
        <f>E8*E9*E22</f>
        <v>18000</v>
      </c>
      <c r="F23" s="44">
        <f>F8*F9*F22</f>
        <v>18000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1"/>
    </row>
    <row r="24" spans="2:18" x14ac:dyDescent="0.25">
      <c r="B24" s="17"/>
      <c r="C24" s="20"/>
      <c r="D24" s="20"/>
      <c r="E24" s="20"/>
      <c r="F24" s="20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1"/>
    </row>
    <row r="25" spans="2:18" x14ac:dyDescent="0.25">
      <c r="B25" s="17"/>
      <c r="C25" s="34" t="s">
        <v>78</v>
      </c>
      <c r="D25" s="33"/>
      <c r="E25" s="45" t="s">
        <v>81</v>
      </c>
      <c r="F25" s="45" t="s">
        <v>82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1"/>
    </row>
    <row r="26" spans="2:18" x14ac:dyDescent="0.25">
      <c r="B26" s="17"/>
      <c r="C26" s="30" t="s">
        <v>79</v>
      </c>
      <c r="D26" s="30"/>
      <c r="E26" s="46">
        <f>E$23/E18</f>
        <v>13244.973440917011</v>
      </c>
      <c r="F26" s="46">
        <f>F$23/F18</f>
        <v>15839.110702748179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1"/>
    </row>
    <row r="27" spans="2:18" s="12" customFormat="1" x14ac:dyDescent="0.25">
      <c r="B27" s="1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1"/>
    </row>
    <row r="28" spans="2:18" s="12" customFormat="1" x14ac:dyDescent="0.25">
      <c r="B28" s="1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1"/>
    </row>
    <row r="29" spans="2:18" s="12" customFormat="1" x14ac:dyDescent="0.2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</row>
    <row r="30" spans="2:18" s="12" customFormat="1" x14ac:dyDescent="0.25"/>
    <row r="31" spans="2:18" s="12" customFormat="1" x14ac:dyDescent="0.25"/>
    <row r="32" spans="2:18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dimension ref="A1:N33"/>
  <sheetViews>
    <sheetView workbookViewId="0">
      <selection activeCell="J20" sqref="J20"/>
    </sheetView>
  </sheetViews>
  <sheetFormatPr baseColWidth="10" defaultColWidth="8.85546875" defaultRowHeight="15" x14ac:dyDescent="0.25"/>
  <cols>
    <col min="1" max="1" width="7.28515625" style="12" customWidth="1"/>
    <col min="2" max="2" width="5.28515625" style="12" customWidth="1"/>
    <col min="3" max="3" width="28.5703125" customWidth="1"/>
    <col min="5" max="5" width="10.140625" bestFit="1" customWidth="1"/>
  </cols>
  <sheetData>
    <row r="1" spans="2:14" s="12" customFormat="1" x14ac:dyDescent="0.25"/>
    <row r="2" spans="2:14" s="12" customForma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2:14" x14ac:dyDescent="0.25">
      <c r="B3" s="17"/>
      <c r="C3" s="18" t="s">
        <v>83</v>
      </c>
      <c r="D3" s="18"/>
      <c r="E3" s="18"/>
      <c r="F3" s="12"/>
      <c r="G3" s="23"/>
      <c r="H3" s="23"/>
      <c r="I3" s="23"/>
      <c r="J3" s="23"/>
      <c r="K3" s="23"/>
      <c r="L3" s="23"/>
      <c r="M3" s="23"/>
      <c r="N3" s="21"/>
    </row>
    <row r="4" spans="2:14" x14ac:dyDescent="0.25">
      <c r="B4" s="17"/>
      <c r="C4" s="20" t="s">
        <v>84</v>
      </c>
      <c r="D4" s="37">
        <v>2900</v>
      </c>
      <c r="E4" s="20"/>
      <c r="F4" s="23"/>
      <c r="G4" s="23"/>
      <c r="H4" s="23"/>
      <c r="I4" s="23"/>
      <c r="J4" s="23"/>
      <c r="K4" s="23"/>
      <c r="L4" s="23"/>
      <c r="M4" s="23"/>
      <c r="N4" s="21"/>
    </row>
    <row r="5" spans="2:14" x14ac:dyDescent="0.25">
      <c r="B5" s="17"/>
      <c r="C5" s="20" t="s">
        <v>85</v>
      </c>
      <c r="D5" s="37">
        <v>-14</v>
      </c>
      <c r="E5" s="20"/>
      <c r="F5" s="23"/>
      <c r="G5" s="23"/>
      <c r="H5" s="23"/>
      <c r="I5" s="23"/>
      <c r="J5" s="23"/>
      <c r="K5" s="23"/>
      <c r="L5" s="23"/>
      <c r="M5" s="23"/>
      <c r="N5" s="21"/>
    </row>
    <row r="6" spans="2:14" x14ac:dyDescent="0.25">
      <c r="B6" s="17"/>
      <c r="C6" s="20"/>
      <c r="D6" s="22"/>
      <c r="E6" s="20"/>
      <c r="F6" s="23"/>
      <c r="G6" s="23"/>
      <c r="H6" s="23"/>
      <c r="I6" s="23"/>
      <c r="J6" s="23"/>
      <c r="K6" s="23"/>
      <c r="L6" s="23"/>
      <c r="M6" s="23"/>
      <c r="N6" s="21"/>
    </row>
    <row r="7" spans="2:14" x14ac:dyDescent="0.25">
      <c r="B7" s="17"/>
      <c r="C7" s="18" t="s">
        <v>86</v>
      </c>
      <c r="D7" s="35"/>
      <c r="E7" s="35" t="s">
        <v>89</v>
      </c>
      <c r="F7" s="23"/>
      <c r="G7" s="23"/>
      <c r="H7" s="23"/>
      <c r="I7" s="23"/>
      <c r="J7" s="23"/>
      <c r="K7" s="23"/>
      <c r="L7" s="23"/>
      <c r="M7" s="23"/>
      <c r="N7" s="21"/>
    </row>
    <row r="8" spans="2:14" x14ac:dyDescent="0.25">
      <c r="B8" s="17"/>
      <c r="C8" s="20" t="s">
        <v>46</v>
      </c>
      <c r="D8" s="37">
        <v>0.32500000000000001</v>
      </c>
      <c r="E8" s="22" t="s">
        <v>12</v>
      </c>
      <c r="F8" s="23"/>
      <c r="G8" s="23"/>
      <c r="H8" s="23"/>
      <c r="I8" s="23"/>
      <c r="J8" s="23"/>
      <c r="K8" s="23"/>
      <c r="L8" s="23"/>
      <c r="M8" s="23"/>
      <c r="N8" s="21"/>
    </row>
    <row r="9" spans="2:14" x14ac:dyDescent="0.25">
      <c r="B9" s="17"/>
      <c r="C9" s="20" t="s">
        <v>47</v>
      </c>
      <c r="D9" s="37">
        <v>0.17499999999999999</v>
      </c>
      <c r="E9" s="22" t="s">
        <v>12</v>
      </c>
      <c r="F9" s="23"/>
      <c r="G9" s="23"/>
      <c r="H9" s="23"/>
      <c r="I9" s="23"/>
      <c r="J9" s="23"/>
      <c r="K9" s="23"/>
      <c r="L9" s="23"/>
      <c r="M9" s="23"/>
      <c r="N9" s="21"/>
    </row>
    <row r="10" spans="2:14" x14ac:dyDescent="0.25">
      <c r="B10" s="17"/>
      <c r="C10" s="20"/>
      <c r="D10" s="20"/>
      <c r="E10" s="20"/>
      <c r="F10" s="23"/>
      <c r="G10" s="23"/>
      <c r="H10" s="23"/>
      <c r="I10" s="23"/>
      <c r="J10" s="23"/>
      <c r="K10" s="23"/>
      <c r="L10" s="23"/>
      <c r="M10" s="23"/>
      <c r="N10" s="21"/>
    </row>
    <row r="11" spans="2:14" x14ac:dyDescent="0.25">
      <c r="B11" s="17"/>
      <c r="C11" s="18" t="s">
        <v>87</v>
      </c>
      <c r="D11" s="18"/>
      <c r="E11" s="18"/>
      <c r="F11" s="23"/>
      <c r="G11" s="23"/>
      <c r="H11" s="23"/>
      <c r="I11" s="23"/>
      <c r="J11" s="23"/>
      <c r="K11" s="23"/>
      <c r="L11" s="23"/>
      <c r="M11" s="23"/>
      <c r="N11" s="21"/>
    </row>
    <row r="12" spans="2:14" x14ac:dyDescent="0.25">
      <c r="B12" s="17"/>
      <c r="C12" s="20" t="s">
        <v>48</v>
      </c>
      <c r="D12" s="37">
        <v>3</v>
      </c>
      <c r="E12" s="22" t="s">
        <v>15</v>
      </c>
      <c r="F12" s="23"/>
      <c r="G12" s="23"/>
      <c r="H12" s="23"/>
      <c r="I12" s="23"/>
      <c r="J12" s="23"/>
      <c r="K12" s="23"/>
      <c r="L12" s="23"/>
      <c r="M12" s="23"/>
      <c r="N12" s="21"/>
    </row>
    <row r="13" spans="2:14" x14ac:dyDescent="0.25">
      <c r="B13" s="17"/>
      <c r="C13" s="20" t="s">
        <v>88</v>
      </c>
      <c r="D13" s="37">
        <v>0</v>
      </c>
      <c r="E13" s="22"/>
      <c r="F13" s="23"/>
      <c r="G13" s="23"/>
      <c r="H13" s="23"/>
      <c r="I13" s="23"/>
      <c r="J13" s="23"/>
      <c r="K13" s="23"/>
      <c r="L13" s="23"/>
      <c r="M13" s="23"/>
      <c r="N13" s="21"/>
    </row>
    <row r="14" spans="2:14" x14ac:dyDescent="0.25">
      <c r="B14" s="17"/>
      <c r="C14" s="20" t="s">
        <v>46</v>
      </c>
      <c r="D14" s="37">
        <v>0.39</v>
      </c>
      <c r="E14" s="22" t="s">
        <v>12</v>
      </c>
      <c r="F14" s="23"/>
      <c r="G14" s="23"/>
      <c r="H14" s="23"/>
      <c r="I14" s="23"/>
      <c r="J14" s="23"/>
      <c r="K14" s="23"/>
      <c r="L14" s="23"/>
      <c r="M14" s="23"/>
      <c r="N14" s="21"/>
    </row>
    <row r="15" spans="2:14" x14ac:dyDescent="0.25">
      <c r="B15" s="17"/>
      <c r="C15" s="20" t="s">
        <v>47</v>
      </c>
      <c r="D15" s="37">
        <v>0.27500000000000002</v>
      </c>
      <c r="E15" s="22" t="s">
        <v>12</v>
      </c>
      <c r="F15" s="23"/>
      <c r="G15" s="23"/>
      <c r="H15" s="23"/>
      <c r="I15" s="23"/>
      <c r="J15" s="23"/>
      <c r="K15" s="23"/>
      <c r="L15" s="23"/>
      <c r="M15" s="23"/>
      <c r="N15" s="21"/>
    </row>
    <row r="16" spans="2:14" x14ac:dyDescent="0.25">
      <c r="B16" s="17"/>
      <c r="C16" s="20"/>
      <c r="D16" s="22"/>
      <c r="E16" s="20"/>
      <c r="F16" s="23"/>
      <c r="G16" s="23"/>
      <c r="H16" s="23"/>
      <c r="I16" s="23"/>
      <c r="J16" s="23"/>
      <c r="K16" s="23"/>
      <c r="L16" s="23"/>
      <c r="M16" s="23"/>
      <c r="N16" s="21"/>
    </row>
    <row r="17" spans="2:14" x14ac:dyDescent="0.25">
      <c r="B17" s="17"/>
      <c r="C17" s="18" t="s">
        <v>90</v>
      </c>
      <c r="D17" s="35"/>
      <c r="E17" s="35" t="s">
        <v>89</v>
      </c>
      <c r="F17" s="35" t="s">
        <v>10</v>
      </c>
      <c r="G17" s="23"/>
      <c r="H17" s="23"/>
      <c r="I17" s="23"/>
      <c r="J17" s="23"/>
      <c r="K17" s="23"/>
      <c r="L17" s="23"/>
      <c r="M17" s="23"/>
      <c r="N17" s="21"/>
    </row>
    <row r="18" spans="2:14" x14ac:dyDescent="0.25">
      <c r="B18" s="17"/>
      <c r="C18" s="20" t="s">
        <v>91</v>
      </c>
      <c r="D18" s="37">
        <v>150</v>
      </c>
      <c r="E18" s="22" t="s">
        <v>11</v>
      </c>
      <c r="F18" s="22">
        <v>150</v>
      </c>
      <c r="G18" s="23"/>
      <c r="H18" s="23"/>
      <c r="I18" s="23"/>
      <c r="J18" s="23"/>
      <c r="K18" s="23"/>
      <c r="L18" s="23"/>
      <c r="M18" s="23"/>
      <c r="N18" s="21"/>
    </row>
    <row r="19" spans="2:14" x14ac:dyDescent="0.25">
      <c r="B19" s="17"/>
      <c r="C19" s="20" t="s">
        <v>92</v>
      </c>
      <c r="D19" s="37">
        <v>0.3</v>
      </c>
      <c r="E19" s="22" t="s">
        <v>14</v>
      </c>
      <c r="F19" s="22">
        <v>0.5</v>
      </c>
      <c r="G19" s="23"/>
      <c r="H19" s="23"/>
      <c r="I19" s="23"/>
      <c r="J19" s="23"/>
      <c r="K19" s="23"/>
      <c r="L19" s="23"/>
      <c r="M19" s="23"/>
      <c r="N19" s="21"/>
    </row>
    <row r="20" spans="2:14" x14ac:dyDescent="0.25">
      <c r="B20" s="17"/>
      <c r="C20" s="20"/>
      <c r="D20" s="20"/>
      <c r="E20" s="22"/>
      <c r="F20" s="22"/>
      <c r="G20" s="23"/>
      <c r="H20" s="23"/>
      <c r="I20" s="23"/>
      <c r="J20" s="23"/>
      <c r="K20" s="23"/>
      <c r="L20" s="23"/>
      <c r="M20" s="23"/>
      <c r="N20" s="21"/>
    </row>
    <row r="21" spans="2:14" x14ac:dyDescent="0.25">
      <c r="B21" s="17"/>
      <c r="C21" s="18" t="s">
        <v>93</v>
      </c>
      <c r="D21" s="18"/>
      <c r="E21" s="35"/>
      <c r="F21" s="35"/>
      <c r="G21" s="23"/>
      <c r="H21" s="23"/>
      <c r="I21" s="23"/>
      <c r="J21" s="23"/>
      <c r="K21" s="23"/>
      <c r="L21" s="23"/>
      <c r="M21" s="23"/>
      <c r="N21" s="21"/>
    </row>
    <row r="22" spans="2:14" x14ac:dyDescent="0.25">
      <c r="B22" s="17"/>
      <c r="C22" s="20" t="s">
        <v>95</v>
      </c>
      <c r="D22" s="37">
        <v>0</v>
      </c>
      <c r="E22" s="1" t="s">
        <v>16</v>
      </c>
      <c r="F22" s="22"/>
      <c r="G22" s="23"/>
      <c r="H22" s="23"/>
      <c r="I22" s="23"/>
      <c r="J22" s="23"/>
      <c r="K22" s="23"/>
      <c r="L22" s="23"/>
      <c r="M22" s="23"/>
      <c r="N22" s="21"/>
    </row>
    <row r="23" spans="2:14" x14ac:dyDescent="0.25">
      <c r="B23" s="17"/>
      <c r="C23" s="20" t="s">
        <v>94</v>
      </c>
      <c r="D23" s="37">
        <v>0.15</v>
      </c>
      <c r="E23" s="1" t="s">
        <v>16</v>
      </c>
      <c r="F23" s="22">
        <v>0.15</v>
      </c>
      <c r="G23" s="23"/>
      <c r="H23" s="23"/>
      <c r="I23" s="23"/>
      <c r="J23" s="23"/>
      <c r="K23" s="23"/>
      <c r="L23" s="23"/>
      <c r="M23" s="23"/>
      <c r="N23" s="21"/>
    </row>
    <row r="24" spans="2:14" x14ac:dyDescent="0.25">
      <c r="B24" s="17"/>
      <c r="C24" s="20" t="s">
        <v>48</v>
      </c>
      <c r="D24" s="37">
        <v>30</v>
      </c>
      <c r="E24" s="22" t="s">
        <v>15</v>
      </c>
      <c r="F24" s="20"/>
      <c r="G24" s="23"/>
      <c r="H24" s="23"/>
      <c r="I24" s="23"/>
      <c r="J24" s="23"/>
      <c r="K24" s="23"/>
      <c r="L24" s="23"/>
      <c r="M24" s="23"/>
      <c r="N24" s="21"/>
    </row>
    <row r="25" spans="2:14" s="12" customFormat="1" x14ac:dyDescent="0.25">
      <c r="B25" s="17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1"/>
    </row>
    <row r="26" spans="2:14" s="12" customFormat="1" x14ac:dyDescent="0.25">
      <c r="B26" s="1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1"/>
    </row>
    <row r="27" spans="2:14" s="12" customFormat="1" x14ac:dyDescent="0.25">
      <c r="B27" s="1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1"/>
    </row>
    <row r="28" spans="2:14" s="12" customFormat="1" x14ac:dyDescent="0.25">
      <c r="B28" s="1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1"/>
    </row>
    <row r="29" spans="2:14" s="12" customFormat="1" x14ac:dyDescent="0.25">
      <c r="B29" s="1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1"/>
    </row>
    <row r="30" spans="2:14" s="12" customFormat="1" x14ac:dyDescent="0.25">
      <c r="B30" s="1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1"/>
    </row>
    <row r="31" spans="2:14" s="12" customFormat="1" x14ac:dyDescent="0.25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1"/>
    </row>
    <row r="32" spans="2:14" s="12" customFormat="1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="12" customFormat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dimension ref="A1:AA376"/>
  <sheetViews>
    <sheetView workbookViewId="0">
      <selection activeCell="M8" sqref="M8"/>
    </sheetView>
  </sheetViews>
  <sheetFormatPr baseColWidth="10" defaultColWidth="8.85546875" defaultRowHeight="15" x14ac:dyDescent="0.25"/>
  <cols>
    <col min="1" max="1" width="8.85546875" style="12"/>
    <col min="2" max="2" width="3.85546875" style="12" customWidth="1"/>
    <col min="3" max="3" width="4.28515625" bestFit="1" customWidth="1"/>
    <col min="4" max="4" width="14.140625" bestFit="1" customWidth="1"/>
    <col min="5" max="5" width="13.7109375" bestFit="1" customWidth="1"/>
    <col min="6" max="6" width="18" bestFit="1" customWidth="1"/>
    <col min="7" max="27" width="8.85546875" style="12"/>
  </cols>
  <sheetData>
    <row r="1" spans="2:9" s="12" customFormat="1" x14ac:dyDescent="0.25"/>
    <row r="2" spans="2:9" s="12" customFormat="1" x14ac:dyDescent="0.25">
      <c r="B2" s="14"/>
      <c r="C2" s="15"/>
      <c r="D2" s="15"/>
      <c r="E2" s="15"/>
      <c r="F2" s="15"/>
      <c r="G2" s="15"/>
      <c r="H2" s="15"/>
      <c r="I2" s="16"/>
    </row>
    <row r="3" spans="2:9" x14ac:dyDescent="0.25">
      <c r="B3" s="17"/>
      <c r="C3" s="35" t="s">
        <v>96</v>
      </c>
      <c r="D3" s="35" t="s">
        <v>97</v>
      </c>
      <c r="E3" s="35" t="s">
        <v>98</v>
      </c>
      <c r="F3" s="35" t="s">
        <v>68</v>
      </c>
      <c r="G3" s="23"/>
      <c r="H3" s="23"/>
      <c r="I3" s="21"/>
    </row>
    <row r="4" spans="2:9" x14ac:dyDescent="0.25">
      <c r="B4" s="17"/>
      <c r="C4" s="31">
        <v>1</v>
      </c>
      <c r="D4" s="31">
        <v>14</v>
      </c>
      <c r="E4" s="31">
        <v>2.4</v>
      </c>
      <c r="F4" s="31">
        <v>0.2</v>
      </c>
      <c r="G4" s="23"/>
      <c r="H4" s="23"/>
      <c r="I4" s="21"/>
    </row>
    <row r="5" spans="2:9" x14ac:dyDescent="0.25">
      <c r="B5" s="17"/>
      <c r="C5" s="31">
        <v>2</v>
      </c>
      <c r="D5" s="31">
        <v>10.6</v>
      </c>
      <c r="E5" s="31">
        <v>0</v>
      </c>
      <c r="F5" s="31">
        <v>0</v>
      </c>
      <c r="G5" s="23"/>
      <c r="H5" s="23"/>
      <c r="I5" s="21"/>
    </row>
    <row r="6" spans="2:9" x14ac:dyDescent="0.25">
      <c r="B6" s="17"/>
      <c r="C6" s="31">
        <v>3</v>
      </c>
      <c r="D6" s="31">
        <v>13.4</v>
      </c>
      <c r="E6" s="31">
        <v>-3.6</v>
      </c>
      <c r="F6" s="31">
        <v>0</v>
      </c>
      <c r="G6" s="23"/>
      <c r="H6" s="23"/>
      <c r="I6" s="21"/>
    </row>
    <row r="7" spans="2:9" x14ac:dyDescent="0.25">
      <c r="B7" s="17"/>
      <c r="C7" s="31">
        <v>4</v>
      </c>
      <c r="D7" s="31">
        <v>12.8</v>
      </c>
      <c r="E7" s="31">
        <v>-4</v>
      </c>
      <c r="F7" s="31">
        <v>1.1000000000000001</v>
      </c>
      <c r="G7" s="23"/>
      <c r="H7" s="23"/>
      <c r="I7" s="21"/>
    </row>
    <row r="8" spans="2:9" x14ac:dyDescent="0.25">
      <c r="B8" s="17"/>
      <c r="C8" s="31">
        <v>5</v>
      </c>
      <c r="D8" s="31">
        <v>13.4</v>
      </c>
      <c r="E8" s="31">
        <v>1</v>
      </c>
      <c r="F8" s="31">
        <v>2.6</v>
      </c>
      <c r="G8" s="23"/>
      <c r="H8" s="23"/>
      <c r="I8" s="21"/>
    </row>
    <row r="9" spans="2:9" x14ac:dyDescent="0.25">
      <c r="B9" s="17"/>
      <c r="C9" s="31">
        <v>6</v>
      </c>
      <c r="D9" s="31">
        <v>15.4</v>
      </c>
      <c r="E9" s="31">
        <v>-1</v>
      </c>
      <c r="F9" s="31">
        <v>0.3</v>
      </c>
      <c r="G9" s="23"/>
      <c r="H9" s="23"/>
      <c r="I9" s="21"/>
    </row>
    <row r="10" spans="2:9" x14ac:dyDescent="0.25">
      <c r="B10" s="17"/>
      <c r="C10" s="31">
        <v>7</v>
      </c>
      <c r="D10" s="31">
        <v>12.4</v>
      </c>
      <c r="E10" s="31">
        <v>1.8</v>
      </c>
      <c r="F10" s="31">
        <v>6.4</v>
      </c>
      <c r="G10" s="23"/>
      <c r="H10" s="23"/>
      <c r="I10" s="21"/>
    </row>
    <row r="11" spans="2:9" x14ac:dyDescent="0.25">
      <c r="B11" s="17"/>
      <c r="C11" s="31">
        <v>8</v>
      </c>
      <c r="D11" s="31">
        <v>10.199999999999999</v>
      </c>
      <c r="E11" s="31">
        <v>2</v>
      </c>
      <c r="F11" s="31">
        <v>9.6</v>
      </c>
      <c r="G11" s="23"/>
      <c r="H11" s="23"/>
      <c r="I11" s="21"/>
    </row>
    <row r="12" spans="2:9" x14ac:dyDescent="0.25">
      <c r="B12" s="17"/>
      <c r="C12" s="31">
        <v>9</v>
      </c>
      <c r="D12" s="31">
        <v>11</v>
      </c>
      <c r="E12" s="31">
        <v>0</v>
      </c>
      <c r="F12" s="31">
        <v>3.6</v>
      </c>
      <c r="G12" s="23"/>
      <c r="H12" s="23"/>
      <c r="I12" s="21"/>
    </row>
    <row r="13" spans="2:9" x14ac:dyDescent="0.25">
      <c r="B13" s="17"/>
      <c r="C13" s="31">
        <v>10</v>
      </c>
      <c r="D13" s="31">
        <v>11.8</v>
      </c>
      <c r="E13" s="31">
        <v>1.6</v>
      </c>
      <c r="F13" s="31">
        <v>5.6</v>
      </c>
      <c r="G13" s="23"/>
      <c r="H13" s="23"/>
      <c r="I13" s="21"/>
    </row>
    <row r="14" spans="2:9" x14ac:dyDescent="0.25">
      <c r="B14" s="17"/>
      <c r="C14" s="31">
        <v>11</v>
      </c>
      <c r="D14" s="31">
        <v>8.1999999999999993</v>
      </c>
      <c r="E14" s="31">
        <v>1</v>
      </c>
      <c r="F14" s="31">
        <v>20.9</v>
      </c>
      <c r="G14" s="23"/>
      <c r="H14" s="23"/>
      <c r="I14" s="21"/>
    </row>
    <row r="15" spans="2:9" x14ac:dyDescent="0.25">
      <c r="B15" s="17"/>
      <c r="C15" s="31">
        <v>12</v>
      </c>
      <c r="D15" s="31">
        <v>9.1999999999999993</v>
      </c>
      <c r="E15" s="31">
        <v>-0.6</v>
      </c>
      <c r="F15" s="31">
        <v>0</v>
      </c>
      <c r="G15" s="23"/>
      <c r="H15" s="23"/>
      <c r="I15" s="21"/>
    </row>
    <row r="16" spans="2:9" x14ac:dyDescent="0.25">
      <c r="B16" s="17"/>
      <c r="C16" s="31">
        <v>13</v>
      </c>
      <c r="D16" s="31">
        <v>10.6</v>
      </c>
      <c r="E16" s="31">
        <v>0.8</v>
      </c>
      <c r="F16" s="31">
        <v>0</v>
      </c>
      <c r="G16" s="23"/>
      <c r="H16" s="23"/>
      <c r="I16" s="21"/>
    </row>
    <row r="17" spans="2:9" x14ac:dyDescent="0.25">
      <c r="B17" s="17"/>
      <c r="C17" s="31">
        <v>14</v>
      </c>
      <c r="D17" s="31">
        <v>10.4</v>
      </c>
      <c r="E17" s="31">
        <v>-2</v>
      </c>
      <c r="F17" s="31">
        <v>0.2</v>
      </c>
      <c r="G17" s="23"/>
      <c r="H17" s="23"/>
      <c r="I17" s="21"/>
    </row>
    <row r="18" spans="2:9" x14ac:dyDescent="0.25">
      <c r="B18" s="17"/>
      <c r="C18" s="31">
        <v>15</v>
      </c>
      <c r="D18" s="31">
        <v>11.6</v>
      </c>
      <c r="E18" s="31">
        <v>-2.2000000000000002</v>
      </c>
      <c r="F18" s="31">
        <v>10.5</v>
      </c>
      <c r="G18" s="23"/>
      <c r="H18" s="23"/>
      <c r="I18" s="21"/>
    </row>
    <row r="19" spans="2:9" x14ac:dyDescent="0.25">
      <c r="B19" s="17"/>
      <c r="C19" s="31">
        <v>16</v>
      </c>
      <c r="D19" s="31">
        <v>12</v>
      </c>
      <c r="E19" s="31">
        <v>0</v>
      </c>
      <c r="F19" s="31">
        <v>11.1</v>
      </c>
      <c r="G19" s="23"/>
      <c r="H19" s="23"/>
      <c r="I19" s="21"/>
    </row>
    <row r="20" spans="2:9" x14ac:dyDescent="0.25">
      <c r="B20" s="17"/>
      <c r="C20" s="31">
        <v>17</v>
      </c>
      <c r="D20" s="31">
        <v>11</v>
      </c>
      <c r="E20" s="31">
        <v>0.8</v>
      </c>
      <c r="F20" s="31">
        <v>5.8</v>
      </c>
      <c r="G20" s="23"/>
      <c r="H20" s="23"/>
      <c r="I20" s="21"/>
    </row>
    <row r="21" spans="2:9" x14ac:dyDescent="0.25">
      <c r="B21" s="17"/>
      <c r="C21" s="31">
        <v>18</v>
      </c>
      <c r="D21" s="31">
        <v>12.4</v>
      </c>
      <c r="E21" s="31">
        <v>0</v>
      </c>
      <c r="F21" s="31">
        <v>6.3</v>
      </c>
      <c r="G21" s="23"/>
      <c r="H21" s="23"/>
      <c r="I21" s="21"/>
    </row>
    <row r="22" spans="2:9" x14ac:dyDescent="0.25">
      <c r="B22" s="17"/>
      <c r="C22" s="31">
        <v>19</v>
      </c>
      <c r="D22" s="31">
        <v>11</v>
      </c>
      <c r="E22" s="31">
        <v>0.2</v>
      </c>
      <c r="F22" s="31">
        <v>1.2</v>
      </c>
      <c r="G22" s="23"/>
      <c r="H22" s="23"/>
      <c r="I22" s="21"/>
    </row>
    <row r="23" spans="2:9" x14ac:dyDescent="0.25">
      <c r="B23" s="17"/>
      <c r="C23" s="31">
        <v>20</v>
      </c>
      <c r="D23" s="31">
        <v>10.199999999999999</v>
      </c>
      <c r="E23" s="31">
        <v>1</v>
      </c>
      <c r="F23" s="31">
        <v>11.2</v>
      </c>
      <c r="G23" s="23"/>
      <c r="H23" s="23"/>
      <c r="I23" s="21"/>
    </row>
    <row r="24" spans="2:9" x14ac:dyDescent="0.25">
      <c r="B24" s="17"/>
      <c r="C24" s="31">
        <v>21</v>
      </c>
      <c r="D24" s="31">
        <v>11.2</v>
      </c>
      <c r="E24" s="31">
        <v>-0.4</v>
      </c>
      <c r="F24" s="31">
        <v>17.399999999999999</v>
      </c>
      <c r="G24" s="23"/>
      <c r="H24" s="23"/>
      <c r="I24" s="21"/>
    </row>
    <row r="25" spans="2:9" x14ac:dyDescent="0.25">
      <c r="B25" s="17"/>
      <c r="C25" s="31">
        <v>22</v>
      </c>
      <c r="D25" s="31">
        <v>11</v>
      </c>
      <c r="E25" s="31">
        <v>-2</v>
      </c>
      <c r="F25" s="31">
        <v>3.5</v>
      </c>
      <c r="G25" s="23"/>
      <c r="H25" s="23"/>
      <c r="I25" s="21"/>
    </row>
    <row r="26" spans="2:9" x14ac:dyDescent="0.25">
      <c r="B26" s="17"/>
      <c r="C26" s="31">
        <v>23</v>
      </c>
      <c r="D26" s="31">
        <v>12.8</v>
      </c>
      <c r="E26" s="31">
        <v>-0.2</v>
      </c>
      <c r="F26" s="31">
        <v>7.7</v>
      </c>
      <c r="G26" s="23"/>
      <c r="H26" s="23"/>
      <c r="I26" s="21"/>
    </row>
    <row r="27" spans="2:9" x14ac:dyDescent="0.25">
      <c r="B27" s="17"/>
      <c r="C27" s="31">
        <v>24</v>
      </c>
      <c r="D27" s="31">
        <v>11.2</v>
      </c>
      <c r="E27" s="31">
        <v>0.8</v>
      </c>
      <c r="F27" s="31">
        <v>1.1000000000000001</v>
      </c>
      <c r="G27" s="23"/>
      <c r="H27" s="23"/>
      <c r="I27" s="21"/>
    </row>
    <row r="28" spans="2:9" x14ac:dyDescent="0.25">
      <c r="B28" s="17"/>
      <c r="C28" s="31">
        <v>25</v>
      </c>
      <c r="D28" s="31">
        <v>13.8</v>
      </c>
      <c r="E28" s="31">
        <v>0</v>
      </c>
      <c r="F28" s="31">
        <v>1.4</v>
      </c>
      <c r="G28" s="23"/>
      <c r="H28" s="23"/>
      <c r="I28" s="21"/>
    </row>
    <row r="29" spans="2:9" x14ac:dyDescent="0.25">
      <c r="B29" s="17"/>
      <c r="C29" s="31">
        <v>26</v>
      </c>
      <c r="D29" s="31">
        <v>12</v>
      </c>
      <c r="E29" s="31">
        <v>-0.2</v>
      </c>
      <c r="F29" s="31">
        <v>0</v>
      </c>
      <c r="G29" s="23"/>
      <c r="H29" s="23"/>
      <c r="I29" s="21"/>
    </row>
    <row r="30" spans="2:9" x14ac:dyDescent="0.25">
      <c r="B30" s="17"/>
      <c r="C30" s="31">
        <v>27</v>
      </c>
      <c r="D30" s="31">
        <v>13.4</v>
      </c>
      <c r="E30" s="31">
        <v>-4</v>
      </c>
      <c r="F30" s="31">
        <v>0</v>
      </c>
      <c r="G30" s="23"/>
      <c r="H30" s="23"/>
      <c r="I30" s="21"/>
    </row>
    <row r="31" spans="2:9" x14ac:dyDescent="0.25">
      <c r="B31" s="17"/>
      <c r="C31" s="31">
        <v>28</v>
      </c>
      <c r="D31" s="31">
        <v>13.2</v>
      </c>
      <c r="E31" s="31">
        <v>-3</v>
      </c>
      <c r="F31" s="31">
        <v>0</v>
      </c>
      <c r="G31" s="23"/>
      <c r="H31" s="23"/>
      <c r="I31" s="21"/>
    </row>
    <row r="32" spans="2:9" x14ac:dyDescent="0.25">
      <c r="B32" s="17"/>
      <c r="C32" s="31">
        <v>29</v>
      </c>
      <c r="D32" s="31">
        <v>12</v>
      </c>
      <c r="E32" s="31">
        <v>-0.4</v>
      </c>
      <c r="F32" s="31">
        <v>0</v>
      </c>
      <c r="G32" s="23"/>
      <c r="H32" s="23"/>
      <c r="I32" s="21"/>
    </row>
    <row r="33" spans="2:9" x14ac:dyDescent="0.25">
      <c r="B33" s="17"/>
      <c r="C33" s="31">
        <v>30</v>
      </c>
      <c r="D33" s="31">
        <v>12.4</v>
      </c>
      <c r="E33" s="31">
        <v>-2.4</v>
      </c>
      <c r="F33" s="31">
        <v>0</v>
      </c>
      <c r="G33" s="23"/>
      <c r="H33" s="23"/>
      <c r="I33" s="21"/>
    </row>
    <row r="34" spans="2:9" x14ac:dyDescent="0.25">
      <c r="B34" s="17"/>
      <c r="C34" s="31">
        <v>31</v>
      </c>
      <c r="D34" s="31">
        <v>13.4</v>
      </c>
      <c r="E34" s="31">
        <v>-2.2000000000000002</v>
      </c>
      <c r="F34" s="31">
        <v>0</v>
      </c>
      <c r="G34" s="23"/>
      <c r="H34" s="23"/>
      <c r="I34" s="21"/>
    </row>
    <row r="35" spans="2:9" x14ac:dyDescent="0.25">
      <c r="B35" s="17"/>
      <c r="C35" s="31">
        <v>32</v>
      </c>
      <c r="D35" s="31">
        <v>13.2</v>
      </c>
      <c r="E35" s="31">
        <v>1</v>
      </c>
      <c r="F35" s="31">
        <v>18.100000000000001</v>
      </c>
      <c r="G35" s="23"/>
      <c r="H35" s="23"/>
      <c r="I35" s="21"/>
    </row>
    <row r="36" spans="2:9" x14ac:dyDescent="0.25">
      <c r="B36" s="17"/>
      <c r="C36" s="31">
        <v>33</v>
      </c>
      <c r="D36" s="31">
        <v>10</v>
      </c>
      <c r="E36" s="31">
        <v>0.8</v>
      </c>
      <c r="F36" s="31">
        <v>0</v>
      </c>
      <c r="G36" s="23"/>
      <c r="H36" s="23"/>
      <c r="I36" s="21"/>
    </row>
    <row r="37" spans="2:9" x14ac:dyDescent="0.25">
      <c r="B37" s="17"/>
      <c r="C37" s="31">
        <v>34</v>
      </c>
      <c r="D37" s="31">
        <v>13.6</v>
      </c>
      <c r="E37" s="31">
        <v>-0.2</v>
      </c>
      <c r="F37" s="31">
        <v>6</v>
      </c>
      <c r="G37" s="23"/>
      <c r="H37" s="23"/>
      <c r="I37" s="21"/>
    </row>
    <row r="38" spans="2:9" x14ac:dyDescent="0.25">
      <c r="B38" s="17"/>
      <c r="C38" s="31">
        <v>35</v>
      </c>
      <c r="D38" s="31">
        <v>13</v>
      </c>
      <c r="E38" s="31">
        <v>1.6</v>
      </c>
      <c r="F38" s="31">
        <v>2.5</v>
      </c>
      <c r="G38" s="23"/>
      <c r="H38" s="23"/>
      <c r="I38" s="21"/>
    </row>
    <row r="39" spans="2:9" x14ac:dyDescent="0.25">
      <c r="B39" s="17"/>
      <c r="C39" s="31">
        <v>36</v>
      </c>
      <c r="D39" s="31">
        <v>14.6</v>
      </c>
      <c r="E39" s="31">
        <v>2.4</v>
      </c>
      <c r="F39" s="31">
        <v>0.3</v>
      </c>
      <c r="G39" s="23"/>
      <c r="H39" s="23"/>
      <c r="I39" s="21"/>
    </row>
    <row r="40" spans="2:9" x14ac:dyDescent="0.25">
      <c r="B40" s="17"/>
      <c r="C40" s="31">
        <v>37</v>
      </c>
      <c r="D40" s="31">
        <v>13.4</v>
      </c>
      <c r="E40" s="31">
        <v>1.4</v>
      </c>
      <c r="F40" s="31">
        <v>5.7</v>
      </c>
      <c r="G40" s="23"/>
      <c r="H40" s="23"/>
      <c r="I40" s="21"/>
    </row>
    <row r="41" spans="2:9" x14ac:dyDescent="0.25">
      <c r="B41" s="17"/>
      <c r="C41" s="31">
        <v>38</v>
      </c>
      <c r="D41" s="31">
        <v>13.2</v>
      </c>
      <c r="E41" s="31">
        <v>2</v>
      </c>
      <c r="F41" s="31">
        <v>0</v>
      </c>
      <c r="G41" s="23"/>
      <c r="H41" s="23"/>
      <c r="I41" s="21"/>
    </row>
    <row r="42" spans="2:9" x14ac:dyDescent="0.25">
      <c r="B42" s="17"/>
      <c r="C42" s="31">
        <v>39</v>
      </c>
      <c r="D42" s="31">
        <v>13</v>
      </c>
      <c r="E42" s="31">
        <v>-1.6</v>
      </c>
      <c r="F42" s="31">
        <v>0</v>
      </c>
      <c r="G42" s="23"/>
      <c r="H42" s="23"/>
      <c r="I42" s="21"/>
    </row>
    <row r="43" spans="2:9" x14ac:dyDescent="0.25">
      <c r="B43" s="17"/>
      <c r="C43" s="31">
        <v>40</v>
      </c>
      <c r="D43" s="31">
        <v>11.2</v>
      </c>
      <c r="E43" s="31">
        <v>-0.2</v>
      </c>
      <c r="F43" s="31">
        <v>7.8</v>
      </c>
      <c r="G43" s="23"/>
      <c r="H43" s="23"/>
      <c r="I43" s="21"/>
    </row>
    <row r="44" spans="2:9" x14ac:dyDescent="0.25">
      <c r="B44" s="17"/>
      <c r="C44" s="31">
        <v>41</v>
      </c>
      <c r="D44" s="31">
        <v>10.6</v>
      </c>
      <c r="E44" s="31">
        <v>1.6</v>
      </c>
      <c r="F44" s="31">
        <v>17.399999999999999</v>
      </c>
      <c r="G44" s="23"/>
      <c r="H44" s="23"/>
      <c r="I44" s="21"/>
    </row>
    <row r="45" spans="2:9" x14ac:dyDescent="0.25">
      <c r="B45" s="17"/>
      <c r="C45" s="31">
        <v>42</v>
      </c>
      <c r="D45" s="31">
        <v>10.4</v>
      </c>
      <c r="E45" s="31">
        <v>0.4</v>
      </c>
      <c r="F45" s="31">
        <v>0</v>
      </c>
      <c r="G45" s="23"/>
      <c r="H45" s="23"/>
      <c r="I45" s="21"/>
    </row>
    <row r="46" spans="2:9" x14ac:dyDescent="0.25">
      <c r="B46" s="17"/>
      <c r="C46" s="31">
        <v>43</v>
      </c>
      <c r="D46" s="31">
        <v>12.6</v>
      </c>
      <c r="E46" s="31">
        <v>0.2</v>
      </c>
      <c r="F46" s="31">
        <v>3.1</v>
      </c>
      <c r="G46" s="23"/>
      <c r="H46" s="23"/>
      <c r="I46" s="21"/>
    </row>
    <row r="47" spans="2:9" x14ac:dyDescent="0.25">
      <c r="B47" s="17"/>
      <c r="C47" s="31">
        <v>44</v>
      </c>
      <c r="D47" s="31">
        <v>11.4</v>
      </c>
      <c r="E47" s="31">
        <v>2.2000000000000002</v>
      </c>
      <c r="F47" s="31">
        <v>7.4</v>
      </c>
      <c r="G47" s="23"/>
      <c r="H47" s="23"/>
      <c r="I47" s="21"/>
    </row>
    <row r="48" spans="2:9" x14ac:dyDescent="0.25">
      <c r="B48" s="17"/>
      <c r="C48" s="31">
        <v>45</v>
      </c>
      <c r="D48" s="31">
        <v>10.8</v>
      </c>
      <c r="E48" s="31">
        <v>2.4</v>
      </c>
      <c r="F48" s="31">
        <v>10.199999999999999</v>
      </c>
      <c r="G48" s="23"/>
      <c r="H48" s="23"/>
      <c r="I48" s="21"/>
    </row>
    <row r="49" spans="2:9" x14ac:dyDescent="0.25">
      <c r="B49" s="17"/>
      <c r="C49" s="31">
        <v>46</v>
      </c>
      <c r="D49" s="31">
        <v>12</v>
      </c>
      <c r="E49" s="31">
        <v>1</v>
      </c>
      <c r="F49" s="31">
        <v>13.6</v>
      </c>
      <c r="G49" s="23"/>
      <c r="H49" s="23"/>
      <c r="I49" s="21"/>
    </row>
    <row r="50" spans="2:9" x14ac:dyDescent="0.25">
      <c r="B50" s="17"/>
      <c r="C50" s="31">
        <v>47</v>
      </c>
      <c r="D50" s="31">
        <v>10</v>
      </c>
      <c r="E50" s="31">
        <v>0.2</v>
      </c>
      <c r="F50" s="31">
        <v>0</v>
      </c>
      <c r="G50" s="23"/>
      <c r="H50" s="23"/>
      <c r="I50" s="21"/>
    </row>
    <row r="51" spans="2:9" x14ac:dyDescent="0.25">
      <c r="B51" s="17"/>
      <c r="C51" s="31">
        <v>48</v>
      </c>
      <c r="D51" s="31">
        <v>13.4</v>
      </c>
      <c r="E51" s="31">
        <v>2.4</v>
      </c>
      <c r="F51" s="31">
        <v>8.1999999999999993</v>
      </c>
      <c r="G51" s="23"/>
      <c r="H51" s="23"/>
      <c r="I51" s="21"/>
    </row>
    <row r="52" spans="2:9" x14ac:dyDescent="0.25">
      <c r="B52" s="17"/>
      <c r="C52" s="31">
        <v>49</v>
      </c>
      <c r="D52" s="31">
        <v>13.2</v>
      </c>
      <c r="E52" s="31">
        <v>-1.4</v>
      </c>
      <c r="F52" s="31">
        <v>0</v>
      </c>
      <c r="G52" s="23"/>
      <c r="H52" s="23"/>
      <c r="I52" s="21"/>
    </row>
    <row r="53" spans="2:9" x14ac:dyDescent="0.25">
      <c r="B53" s="17"/>
      <c r="C53" s="31">
        <v>50</v>
      </c>
      <c r="D53" s="31">
        <v>12.4</v>
      </c>
      <c r="E53" s="31">
        <v>-4</v>
      </c>
      <c r="F53" s="31">
        <v>0</v>
      </c>
      <c r="G53" s="23"/>
      <c r="H53" s="23"/>
      <c r="I53" s="21"/>
    </row>
    <row r="54" spans="2:9" x14ac:dyDescent="0.25">
      <c r="B54" s="17"/>
      <c r="C54" s="31">
        <v>51</v>
      </c>
      <c r="D54" s="31">
        <v>13.4</v>
      </c>
      <c r="E54" s="31">
        <v>-3.2</v>
      </c>
      <c r="F54" s="31">
        <v>0</v>
      </c>
      <c r="G54" s="23"/>
      <c r="H54" s="23"/>
      <c r="I54" s="21"/>
    </row>
    <row r="55" spans="2:9" x14ac:dyDescent="0.25">
      <c r="B55" s="17"/>
      <c r="C55" s="31">
        <v>52</v>
      </c>
      <c r="D55" s="31">
        <v>12.2</v>
      </c>
      <c r="E55" s="31">
        <v>-2.8</v>
      </c>
      <c r="F55" s="31">
        <v>4.9000000000000004</v>
      </c>
      <c r="G55" s="23"/>
      <c r="H55" s="23"/>
      <c r="I55" s="21"/>
    </row>
    <row r="56" spans="2:9" x14ac:dyDescent="0.25">
      <c r="B56" s="17"/>
      <c r="C56" s="31">
        <v>53</v>
      </c>
      <c r="D56" s="31">
        <v>10.199999999999999</v>
      </c>
      <c r="E56" s="31">
        <v>1</v>
      </c>
      <c r="F56" s="31">
        <v>8.8000000000000007</v>
      </c>
      <c r="G56" s="23"/>
      <c r="H56" s="23"/>
      <c r="I56" s="21"/>
    </row>
    <row r="57" spans="2:9" x14ac:dyDescent="0.25">
      <c r="B57" s="17"/>
      <c r="C57" s="31">
        <v>54</v>
      </c>
      <c r="D57" s="31">
        <v>10.4</v>
      </c>
      <c r="E57" s="31">
        <v>1.4</v>
      </c>
      <c r="F57" s="31">
        <v>16.7</v>
      </c>
      <c r="G57" s="23"/>
      <c r="H57" s="23"/>
      <c r="I57" s="21"/>
    </row>
    <row r="58" spans="2:9" x14ac:dyDescent="0.25">
      <c r="B58" s="17"/>
      <c r="C58" s="31">
        <v>55</v>
      </c>
      <c r="D58" s="31">
        <v>10.8</v>
      </c>
      <c r="E58" s="31">
        <v>0.2</v>
      </c>
      <c r="F58" s="31">
        <v>1.7</v>
      </c>
      <c r="G58" s="23"/>
      <c r="H58" s="23"/>
      <c r="I58" s="21"/>
    </row>
    <row r="59" spans="2:9" x14ac:dyDescent="0.25">
      <c r="B59" s="17"/>
      <c r="C59" s="31">
        <v>56</v>
      </c>
      <c r="D59" s="31">
        <v>13.2</v>
      </c>
      <c r="E59" s="31">
        <v>0.8</v>
      </c>
      <c r="F59" s="31">
        <v>6.6</v>
      </c>
      <c r="G59" s="23"/>
      <c r="H59" s="23"/>
      <c r="I59" s="21"/>
    </row>
    <row r="60" spans="2:9" x14ac:dyDescent="0.25">
      <c r="B60" s="17"/>
      <c r="C60" s="31">
        <v>57</v>
      </c>
      <c r="D60" s="31">
        <v>11.2</v>
      </c>
      <c r="E60" s="31">
        <v>0.4</v>
      </c>
      <c r="F60" s="31">
        <v>5.4</v>
      </c>
      <c r="G60" s="23"/>
      <c r="H60" s="23"/>
      <c r="I60" s="21"/>
    </row>
    <row r="61" spans="2:9" x14ac:dyDescent="0.25">
      <c r="B61" s="17"/>
      <c r="C61" s="31">
        <v>58</v>
      </c>
      <c r="D61" s="31">
        <v>12.6</v>
      </c>
      <c r="E61" s="31">
        <v>2.2000000000000002</v>
      </c>
      <c r="F61" s="31">
        <v>0.6</v>
      </c>
      <c r="G61" s="23"/>
      <c r="H61" s="23"/>
      <c r="I61" s="21"/>
    </row>
    <row r="62" spans="2:9" x14ac:dyDescent="0.25">
      <c r="B62" s="17"/>
      <c r="C62" s="31">
        <v>59</v>
      </c>
      <c r="D62" s="31">
        <v>14</v>
      </c>
      <c r="E62" s="31">
        <v>1.8</v>
      </c>
      <c r="F62" s="31">
        <v>0</v>
      </c>
      <c r="G62" s="23"/>
      <c r="H62" s="23"/>
      <c r="I62" s="21"/>
    </row>
    <row r="63" spans="2:9" x14ac:dyDescent="0.25">
      <c r="B63" s="17"/>
      <c r="C63" s="31">
        <v>60</v>
      </c>
      <c r="D63" s="31">
        <v>13</v>
      </c>
      <c r="E63" s="31">
        <v>1.6</v>
      </c>
      <c r="F63" s="31">
        <v>4.2</v>
      </c>
      <c r="G63" s="23"/>
      <c r="H63" s="23"/>
      <c r="I63" s="21"/>
    </row>
    <row r="64" spans="2:9" x14ac:dyDescent="0.25">
      <c r="B64" s="17"/>
      <c r="C64" s="31">
        <v>61</v>
      </c>
      <c r="D64" s="31">
        <v>11.6</v>
      </c>
      <c r="E64" s="31">
        <v>1.8</v>
      </c>
      <c r="F64" s="31">
        <v>2.2000000000000002</v>
      </c>
      <c r="G64" s="23"/>
      <c r="H64" s="23"/>
      <c r="I64" s="21"/>
    </row>
    <row r="65" spans="2:9" x14ac:dyDescent="0.25">
      <c r="B65" s="17"/>
      <c r="C65" s="31">
        <v>62</v>
      </c>
      <c r="D65" s="31">
        <v>9.8000000000000007</v>
      </c>
      <c r="E65" s="31">
        <v>2</v>
      </c>
      <c r="F65" s="31">
        <v>4.5999999999999996</v>
      </c>
      <c r="G65" s="23"/>
      <c r="H65" s="23"/>
      <c r="I65" s="21"/>
    </row>
    <row r="66" spans="2:9" x14ac:dyDescent="0.25">
      <c r="B66" s="17"/>
      <c r="C66" s="31">
        <v>63</v>
      </c>
      <c r="D66" s="31">
        <v>12.2</v>
      </c>
      <c r="E66" s="31">
        <v>2.8</v>
      </c>
      <c r="F66" s="31">
        <v>17.100000000000001</v>
      </c>
      <c r="G66" s="23"/>
      <c r="H66" s="23"/>
      <c r="I66" s="21"/>
    </row>
    <row r="67" spans="2:9" x14ac:dyDescent="0.25">
      <c r="B67" s="17"/>
      <c r="C67" s="31">
        <v>64</v>
      </c>
      <c r="D67" s="31">
        <v>7.2</v>
      </c>
      <c r="E67" s="31">
        <v>0.4</v>
      </c>
      <c r="F67" s="31">
        <v>1</v>
      </c>
      <c r="G67" s="23"/>
      <c r="H67" s="23"/>
      <c r="I67" s="21"/>
    </row>
    <row r="68" spans="2:9" x14ac:dyDescent="0.25">
      <c r="B68" s="17"/>
      <c r="C68" s="31">
        <v>65</v>
      </c>
      <c r="D68" s="31">
        <v>10.4</v>
      </c>
      <c r="E68" s="31">
        <v>2</v>
      </c>
      <c r="F68" s="31">
        <v>0</v>
      </c>
      <c r="G68" s="23"/>
      <c r="H68" s="23"/>
      <c r="I68" s="21"/>
    </row>
    <row r="69" spans="2:9" x14ac:dyDescent="0.25">
      <c r="B69" s="17"/>
      <c r="C69" s="31">
        <v>66</v>
      </c>
      <c r="D69" s="31">
        <v>11.2</v>
      </c>
      <c r="E69" s="31">
        <v>1.8</v>
      </c>
      <c r="F69" s="31">
        <v>0.6</v>
      </c>
      <c r="G69" s="23"/>
      <c r="H69" s="23"/>
      <c r="I69" s="21"/>
    </row>
    <row r="70" spans="2:9" x14ac:dyDescent="0.25">
      <c r="B70" s="17"/>
      <c r="C70" s="31">
        <v>67</v>
      </c>
      <c r="D70" s="31">
        <v>10</v>
      </c>
      <c r="E70" s="31">
        <v>2.4</v>
      </c>
      <c r="F70" s="31">
        <v>0</v>
      </c>
      <c r="G70" s="23"/>
      <c r="H70" s="23"/>
      <c r="I70" s="21"/>
    </row>
    <row r="71" spans="2:9" x14ac:dyDescent="0.25">
      <c r="B71" s="17"/>
      <c r="C71" s="31">
        <v>68</v>
      </c>
      <c r="D71" s="31">
        <v>12.4</v>
      </c>
      <c r="E71" s="31">
        <v>-1</v>
      </c>
      <c r="F71" s="31">
        <v>0</v>
      </c>
      <c r="G71" s="23"/>
      <c r="H71" s="23"/>
      <c r="I71" s="21"/>
    </row>
    <row r="72" spans="2:9" x14ac:dyDescent="0.25">
      <c r="B72" s="17"/>
      <c r="C72" s="31">
        <v>69</v>
      </c>
      <c r="D72" s="31">
        <v>12.6</v>
      </c>
      <c r="E72" s="31">
        <v>0.2</v>
      </c>
      <c r="F72" s="31">
        <v>0</v>
      </c>
      <c r="G72" s="23"/>
      <c r="H72" s="23"/>
      <c r="I72" s="21"/>
    </row>
    <row r="73" spans="2:9" x14ac:dyDescent="0.25">
      <c r="B73" s="17"/>
      <c r="C73" s="31">
        <v>70</v>
      </c>
      <c r="D73" s="31">
        <v>13.6</v>
      </c>
      <c r="E73" s="31">
        <v>-0.2</v>
      </c>
      <c r="F73" s="31">
        <v>15.6</v>
      </c>
      <c r="G73" s="23"/>
      <c r="H73" s="23"/>
      <c r="I73" s="21"/>
    </row>
    <row r="74" spans="2:9" x14ac:dyDescent="0.25">
      <c r="B74" s="17"/>
      <c r="C74" s="31">
        <v>71</v>
      </c>
      <c r="D74" s="31">
        <v>8.8000000000000007</v>
      </c>
      <c r="E74" s="31">
        <v>-0.4</v>
      </c>
      <c r="F74" s="31">
        <v>7.5</v>
      </c>
      <c r="G74" s="23"/>
      <c r="H74" s="23"/>
      <c r="I74" s="21"/>
    </row>
    <row r="75" spans="2:9" x14ac:dyDescent="0.25">
      <c r="B75" s="17"/>
      <c r="C75" s="31">
        <v>72</v>
      </c>
      <c r="D75" s="31">
        <v>12.6</v>
      </c>
      <c r="E75" s="31">
        <v>-0.2</v>
      </c>
      <c r="F75" s="31">
        <v>0</v>
      </c>
      <c r="G75" s="23"/>
      <c r="H75" s="23"/>
      <c r="I75" s="21"/>
    </row>
    <row r="76" spans="2:9" x14ac:dyDescent="0.25">
      <c r="B76" s="17"/>
      <c r="C76" s="31">
        <v>73</v>
      </c>
      <c r="D76" s="31">
        <v>12</v>
      </c>
      <c r="E76" s="31">
        <v>-0.2</v>
      </c>
      <c r="F76" s="31">
        <v>0</v>
      </c>
      <c r="G76" s="23"/>
      <c r="H76" s="23"/>
      <c r="I76" s="21"/>
    </row>
    <row r="77" spans="2:9" x14ac:dyDescent="0.25">
      <c r="B77" s="17"/>
      <c r="C77" s="31">
        <v>74</v>
      </c>
      <c r="D77" s="31">
        <v>14</v>
      </c>
      <c r="E77" s="31">
        <v>-1.2</v>
      </c>
      <c r="F77" s="31">
        <v>0</v>
      </c>
      <c r="G77" s="23"/>
      <c r="H77" s="23"/>
      <c r="I77" s="21"/>
    </row>
    <row r="78" spans="2:9" x14ac:dyDescent="0.25">
      <c r="B78" s="17"/>
      <c r="C78" s="31">
        <v>75</v>
      </c>
      <c r="D78" s="31">
        <v>9</v>
      </c>
      <c r="E78" s="31">
        <v>1.4</v>
      </c>
      <c r="F78" s="31">
        <v>2.5</v>
      </c>
      <c r="G78" s="23"/>
      <c r="H78" s="23"/>
      <c r="I78" s="21"/>
    </row>
    <row r="79" spans="2:9" x14ac:dyDescent="0.25">
      <c r="B79" s="17"/>
      <c r="C79" s="31">
        <v>76</v>
      </c>
      <c r="D79" s="31">
        <v>13</v>
      </c>
      <c r="E79" s="31">
        <v>0.2</v>
      </c>
      <c r="F79" s="31">
        <v>2.4</v>
      </c>
      <c r="G79" s="23"/>
      <c r="H79" s="23"/>
      <c r="I79" s="21"/>
    </row>
    <row r="80" spans="2:9" x14ac:dyDescent="0.25">
      <c r="B80" s="17"/>
      <c r="C80" s="31">
        <v>77</v>
      </c>
      <c r="D80" s="31">
        <v>12</v>
      </c>
      <c r="E80" s="31">
        <v>1</v>
      </c>
      <c r="F80" s="31">
        <v>8.1999999999999993</v>
      </c>
      <c r="G80" s="23"/>
      <c r="H80" s="23"/>
      <c r="I80" s="21"/>
    </row>
    <row r="81" spans="2:9" x14ac:dyDescent="0.25">
      <c r="B81" s="17"/>
      <c r="C81" s="31">
        <v>78</v>
      </c>
      <c r="D81" s="31">
        <v>13</v>
      </c>
      <c r="E81" s="31">
        <v>0.8</v>
      </c>
      <c r="F81" s="31">
        <v>19.2</v>
      </c>
      <c r="G81" s="23"/>
      <c r="H81" s="23"/>
      <c r="I81" s="21"/>
    </row>
    <row r="82" spans="2:9" x14ac:dyDescent="0.25">
      <c r="B82" s="17"/>
      <c r="C82" s="31">
        <v>79</v>
      </c>
      <c r="D82" s="31">
        <v>11.8</v>
      </c>
      <c r="E82" s="31">
        <v>-0.2</v>
      </c>
      <c r="F82" s="31">
        <v>18.2</v>
      </c>
      <c r="G82" s="23"/>
      <c r="H82" s="23"/>
      <c r="I82" s="21"/>
    </row>
    <row r="83" spans="2:9" x14ac:dyDescent="0.25">
      <c r="B83" s="17"/>
      <c r="C83" s="31">
        <v>80</v>
      </c>
      <c r="D83" s="31">
        <v>10.4</v>
      </c>
      <c r="E83" s="31">
        <v>1</v>
      </c>
      <c r="F83" s="31">
        <v>3.7</v>
      </c>
      <c r="G83" s="23"/>
      <c r="H83" s="23"/>
      <c r="I83" s="21"/>
    </row>
    <row r="84" spans="2:9" x14ac:dyDescent="0.25">
      <c r="B84" s="17"/>
      <c r="C84" s="31">
        <v>81</v>
      </c>
      <c r="D84" s="31">
        <v>11.2</v>
      </c>
      <c r="E84" s="31">
        <v>0.8</v>
      </c>
      <c r="F84" s="31">
        <v>0.1</v>
      </c>
      <c r="G84" s="23"/>
      <c r="H84" s="23"/>
      <c r="I84" s="21"/>
    </row>
    <row r="85" spans="2:9" x14ac:dyDescent="0.25">
      <c r="B85" s="17"/>
      <c r="C85" s="31">
        <v>82</v>
      </c>
      <c r="D85" s="31">
        <v>10</v>
      </c>
      <c r="E85" s="31">
        <v>1.8</v>
      </c>
      <c r="F85" s="31">
        <v>7.7</v>
      </c>
      <c r="G85" s="23"/>
      <c r="H85" s="23"/>
      <c r="I85" s="21"/>
    </row>
    <row r="86" spans="2:9" x14ac:dyDescent="0.25">
      <c r="B86" s="17"/>
      <c r="C86" s="31">
        <v>83</v>
      </c>
      <c r="D86" s="31">
        <v>14.4</v>
      </c>
      <c r="E86" s="31">
        <v>1.6</v>
      </c>
      <c r="F86" s="31">
        <v>0</v>
      </c>
      <c r="G86" s="23"/>
      <c r="H86" s="23"/>
      <c r="I86" s="21"/>
    </row>
    <row r="87" spans="2:9" x14ac:dyDescent="0.25">
      <c r="B87" s="17"/>
      <c r="C87" s="31">
        <v>84</v>
      </c>
      <c r="D87" s="31">
        <v>10.8</v>
      </c>
      <c r="E87" s="31">
        <v>1</v>
      </c>
      <c r="F87" s="31">
        <v>0</v>
      </c>
      <c r="G87" s="23"/>
      <c r="H87" s="23"/>
      <c r="I87" s="21"/>
    </row>
    <row r="88" spans="2:9" x14ac:dyDescent="0.25">
      <c r="B88" s="17"/>
      <c r="C88" s="31">
        <v>85</v>
      </c>
      <c r="D88" s="31">
        <v>12.4</v>
      </c>
      <c r="E88" s="31">
        <v>-1.8</v>
      </c>
      <c r="F88" s="31">
        <v>0</v>
      </c>
      <c r="G88" s="23"/>
      <c r="H88" s="23"/>
      <c r="I88" s="21"/>
    </row>
    <row r="89" spans="2:9" x14ac:dyDescent="0.25">
      <c r="B89" s="17"/>
      <c r="C89" s="31">
        <v>86</v>
      </c>
      <c r="D89" s="31">
        <v>12</v>
      </c>
      <c r="E89" s="31">
        <v>-2</v>
      </c>
      <c r="F89" s="31">
        <v>0</v>
      </c>
      <c r="G89" s="23"/>
      <c r="H89" s="23"/>
      <c r="I89" s="21"/>
    </row>
    <row r="90" spans="2:9" x14ac:dyDescent="0.25">
      <c r="B90" s="17"/>
      <c r="C90" s="31">
        <v>87</v>
      </c>
      <c r="D90" s="31">
        <v>11</v>
      </c>
      <c r="E90" s="31">
        <v>-2</v>
      </c>
      <c r="F90" s="31">
        <v>0</v>
      </c>
      <c r="G90" s="23"/>
      <c r="H90" s="23"/>
      <c r="I90" s="21"/>
    </row>
    <row r="91" spans="2:9" x14ac:dyDescent="0.25">
      <c r="B91" s="17"/>
      <c r="C91" s="31">
        <v>88</v>
      </c>
      <c r="D91" s="31">
        <v>13</v>
      </c>
      <c r="E91" s="31">
        <v>-5.2</v>
      </c>
      <c r="F91" s="31">
        <v>0</v>
      </c>
      <c r="G91" s="23"/>
      <c r="H91" s="23"/>
      <c r="I91" s="21"/>
    </row>
    <row r="92" spans="2:9" x14ac:dyDescent="0.25">
      <c r="B92" s="17"/>
      <c r="C92" s="31">
        <v>89</v>
      </c>
      <c r="D92" s="31">
        <v>13.2</v>
      </c>
      <c r="E92" s="31">
        <v>-3.8</v>
      </c>
      <c r="F92" s="31">
        <v>0</v>
      </c>
      <c r="G92" s="23"/>
      <c r="H92" s="23"/>
      <c r="I92" s="21"/>
    </row>
    <row r="93" spans="2:9" x14ac:dyDescent="0.25">
      <c r="B93" s="17"/>
      <c r="C93" s="31">
        <v>90</v>
      </c>
      <c r="D93" s="31">
        <v>12.4</v>
      </c>
      <c r="E93" s="31">
        <v>-4.4000000000000004</v>
      </c>
      <c r="F93" s="31">
        <v>0</v>
      </c>
      <c r="G93" s="23"/>
      <c r="H93" s="23"/>
      <c r="I93" s="21"/>
    </row>
    <row r="94" spans="2:9" x14ac:dyDescent="0.25">
      <c r="B94" s="17"/>
      <c r="C94" s="31">
        <v>91</v>
      </c>
      <c r="D94" s="31">
        <v>12.2</v>
      </c>
      <c r="E94" s="31">
        <v>-6.2</v>
      </c>
      <c r="F94" s="31">
        <v>0</v>
      </c>
      <c r="G94" s="23"/>
      <c r="H94" s="23"/>
      <c r="I94" s="21"/>
    </row>
    <row r="95" spans="2:9" x14ac:dyDescent="0.25">
      <c r="B95" s="17"/>
      <c r="C95" s="31">
        <v>92</v>
      </c>
      <c r="D95" s="31">
        <v>14.8</v>
      </c>
      <c r="E95" s="31">
        <v>-6.4</v>
      </c>
      <c r="F95" s="31">
        <v>0</v>
      </c>
      <c r="G95" s="23"/>
      <c r="H95" s="23"/>
      <c r="I95" s="21"/>
    </row>
    <row r="96" spans="2:9" x14ac:dyDescent="0.25">
      <c r="B96" s="17"/>
      <c r="C96" s="31">
        <v>93</v>
      </c>
      <c r="D96" s="31">
        <v>13.4</v>
      </c>
      <c r="E96" s="31">
        <v>-4.5999999999999996</v>
      </c>
      <c r="F96" s="31">
        <v>0</v>
      </c>
      <c r="G96" s="23"/>
      <c r="H96" s="23"/>
      <c r="I96" s="21"/>
    </row>
    <row r="97" spans="2:9" x14ac:dyDescent="0.25">
      <c r="B97" s="17"/>
      <c r="C97" s="31">
        <v>94</v>
      </c>
      <c r="D97" s="31">
        <v>13.6</v>
      </c>
      <c r="E97" s="31">
        <v>-5.2</v>
      </c>
      <c r="F97" s="31">
        <v>0</v>
      </c>
      <c r="G97" s="23"/>
      <c r="H97" s="23"/>
      <c r="I97" s="21"/>
    </row>
    <row r="98" spans="2:9" x14ac:dyDescent="0.25">
      <c r="B98" s="17"/>
      <c r="C98" s="31">
        <v>95</v>
      </c>
      <c r="D98" s="31">
        <v>13</v>
      </c>
      <c r="E98" s="31">
        <v>-6.4</v>
      </c>
      <c r="F98" s="31">
        <v>0</v>
      </c>
      <c r="G98" s="23"/>
      <c r="H98" s="23"/>
      <c r="I98" s="21"/>
    </row>
    <row r="99" spans="2:9" x14ac:dyDescent="0.25">
      <c r="B99" s="17"/>
      <c r="C99" s="31">
        <v>96</v>
      </c>
      <c r="D99" s="31">
        <v>13.2</v>
      </c>
      <c r="E99" s="31">
        <v>-5.8</v>
      </c>
      <c r="F99" s="31">
        <v>0</v>
      </c>
      <c r="G99" s="23"/>
      <c r="H99" s="23"/>
      <c r="I99" s="21"/>
    </row>
    <row r="100" spans="2:9" x14ac:dyDescent="0.25">
      <c r="B100" s="17"/>
      <c r="C100" s="31">
        <v>97</v>
      </c>
      <c r="D100" s="31">
        <v>13.6</v>
      </c>
      <c r="E100" s="31">
        <v>-3.2</v>
      </c>
      <c r="F100" s="31">
        <v>3.1</v>
      </c>
      <c r="G100" s="23"/>
      <c r="H100" s="23"/>
      <c r="I100" s="21"/>
    </row>
    <row r="101" spans="2:9" x14ac:dyDescent="0.25">
      <c r="B101" s="17"/>
      <c r="C101" s="31">
        <v>98</v>
      </c>
      <c r="D101" s="31">
        <v>12</v>
      </c>
      <c r="E101" s="31">
        <v>-1.4</v>
      </c>
      <c r="F101" s="31">
        <v>3.7</v>
      </c>
      <c r="G101" s="23"/>
      <c r="H101" s="23"/>
      <c r="I101" s="21"/>
    </row>
    <row r="102" spans="2:9" x14ac:dyDescent="0.25">
      <c r="B102" s="17"/>
      <c r="C102" s="31">
        <v>99</v>
      </c>
      <c r="D102" s="31">
        <v>12.4</v>
      </c>
      <c r="E102" s="31">
        <v>-3.4</v>
      </c>
      <c r="F102" s="31">
        <v>0</v>
      </c>
      <c r="G102" s="23"/>
      <c r="H102" s="23"/>
      <c r="I102" s="21"/>
    </row>
    <row r="103" spans="2:9" x14ac:dyDescent="0.25">
      <c r="B103" s="17"/>
      <c r="C103" s="31">
        <v>100</v>
      </c>
      <c r="D103" s="31">
        <v>12.8</v>
      </c>
      <c r="E103" s="31">
        <v>-0.6</v>
      </c>
      <c r="F103" s="31">
        <v>0</v>
      </c>
      <c r="G103" s="23"/>
      <c r="H103" s="23"/>
      <c r="I103" s="21"/>
    </row>
    <row r="104" spans="2:9" x14ac:dyDescent="0.25">
      <c r="B104" s="17"/>
      <c r="C104" s="31">
        <v>101</v>
      </c>
      <c r="D104" s="31">
        <v>14.4</v>
      </c>
      <c r="E104" s="31">
        <v>-3.4</v>
      </c>
      <c r="F104" s="31">
        <v>0</v>
      </c>
      <c r="G104" s="23"/>
      <c r="H104" s="23"/>
      <c r="I104" s="21"/>
    </row>
    <row r="105" spans="2:9" x14ac:dyDescent="0.25">
      <c r="B105" s="17"/>
      <c r="C105" s="31">
        <v>102</v>
      </c>
      <c r="D105" s="31">
        <v>15</v>
      </c>
      <c r="E105" s="31">
        <v>-3.2</v>
      </c>
      <c r="F105" s="31">
        <v>0</v>
      </c>
      <c r="G105" s="23"/>
      <c r="H105" s="23"/>
      <c r="I105" s="21"/>
    </row>
    <row r="106" spans="2:9" x14ac:dyDescent="0.25">
      <c r="B106" s="17"/>
      <c r="C106" s="31">
        <v>103</v>
      </c>
      <c r="D106" s="31">
        <v>11.6</v>
      </c>
      <c r="E106" s="31">
        <v>-2</v>
      </c>
      <c r="F106" s="31">
        <v>0</v>
      </c>
      <c r="G106" s="23"/>
      <c r="H106" s="23"/>
      <c r="I106" s="21"/>
    </row>
    <row r="107" spans="2:9" x14ac:dyDescent="0.25">
      <c r="B107" s="17"/>
      <c r="C107" s="31">
        <v>104</v>
      </c>
      <c r="D107" s="31">
        <v>13.4</v>
      </c>
      <c r="E107" s="31">
        <v>0.6</v>
      </c>
      <c r="F107" s="31">
        <v>0</v>
      </c>
      <c r="G107" s="23"/>
      <c r="H107" s="23"/>
      <c r="I107" s="21"/>
    </row>
    <row r="108" spans="2:9" x14ac:dyDescent="0.25">
      <c r="B108" s="17"/>
      <c r="C108" s="31">
        <v>105</v>
      </c>
      <c r="D108" s="31">
        <v>13.6</v>
      </c>
      <c r="E108" s="31">
        <v>-4</v>
      </c>
      <c r="F108" s="31">
        <v>0</v>
      </c>
      <c r="G108" s="23"/>
      <c r="H108" s="23"/>
      <c r="I108" s="21"/>
    </row>
    <row r="109" spans="2:9" x14ac:dyDescent="0.25">
      <c r="B109" s="17"/>
      <c r="C109" s="31">
        <v>106</v>
      </c>
      <c r="D109" s="31">
        <v>15.2</v>
      </c>
      <c r="E109" s="31">
        <v>-4.2</v>
      </c>
      <c r="F109" s="31">
        <v>0</v>
      </c>
      <c r="G109" s="23"/>
      <c r="H109" s="23"/>
      <c r="I109" s="21"/>
    </row>
    <row r="110" spans="2:9" x14ac:dyDescent="0.25">
      <c r="B110" s="17"/>
      <c r="C110" s="31">
        <v>107</v>
      </c>
      <c r="D110" s="31">
        <v>15.6</v>
      </c>
      <c r="E110" s="31">
        <v>-5.4</v>
      </c>
      <c r="F110" s="31">
        <v>0</v>
      </c>
      <c r="G110" s="23"/>
      <c r="H110" s="23"/>
      <c r="I110" s="21"/>
    </row>
    <row r="111" spans="2:9" x14ac:dyDescent="0.25">
      <c r="B111" s="17"/>
      <c r="C111" s="31">
        <v>108</v>
      </c>
      <c r="D111" s="31">
        <v>14</v>
      </c>
      <c r="E111" s="31">
        <v>-5.2</v>
      </c>
      <c r="F111" s="31">
        <v>0</v>
      </c>
      <c r="G111" s="23"/>
      <c r="H111" s="23"/>
      <c r="I111" s="21"/>
    </row>
    <row r="112" spans="2:9" x14ac:dyDescent="0.25">
      <c r="B112" s="17"/>
      <c r="C112" s="31">
        <v>109</v>
      </c>
      <c r="D112" s="31">
        <v>15</v>
      </c>
      <c r="E112" s="31">
        <v>-5.6</v>
      </c>
      <c r="F112" s="31">
        <v>0</v>
      </c>
      <c r="G112" s="23"/>
      <c r="H112" s="23"/>
      <c r="I112" s="21"/>
    </row>
    <row r="113" spans="2:9" x14ac:dyDescent="0.25">
      <c r="B113" s="17"/>
      <c r="C113" s="31">
        <v>110</v>
      </c>
      <c r="D113" s="31">
        <v>15.2</v>
      </c>
      <c r="E113" s="31">
        <v>-5.4</v>
      </c>
      <c r="F113" s="31">
        <v>0</v>
      </c>
      <c r="G113" s="23"/>
      <c r="H113" s="23"/>
      <c r="I113" s="21"/>
    </row>
    <row r="114" spans="2:9" x14ac:dyDescent="0.25">
      <c r="B114" s="17"/>
      <c r="C114" s="31">
        <v>111</v>
      </c>
      <c r="D114" s="31">
        <v>13.8</v>
      </c>
      <c r="E114" s="31">
        <v>-5.6</v>
      </c>
      <c r="F114" s="31">
        <v>0</v>
      </c>
      <c r="G114" s="23"/>
      <c r="H114" s="23"/>
      <c r="I114" s="21"/>
    </row>
    <row r="115" spans="2:9" x14ac:dyDescent="0.25">
      <c r="B115" s="17"/>
      <c r="C115" s="31">
        <v>112</v>
      </c>
      <c r="D115" s="31">
        <v>14</v>
      </c>
      <c r="E115" s="31">
        <v>-4.2</v>
      </c>
      <c r="F115" s="31">
        <v>0</v>
      </c>
      <c r="G115" s="23"/>
      <c r="H115" s="23"/>
      <c r="I115" s="21"/>
    </row>
    <row r="116" spans="2:9" x14ac:dyDescent="0.25">
      <c r="B116" s="17"/>
      <c r="C116" s="31">
        <v>113</v>
      </c>
      <c r="D116" s="31">
        <v>12.4</v>
      </c>
      <c r="E116" s="31">
        <v>-1.4</v>
      </c>
      <c r="F116" s="31">
        <v>0</v>
      </c>
      <c r="G116" s="23"/>
      <c r="H116" s="23"/>
      <c r="I116" s="21"/>
    </row>
    <row r="117" spans="2:9" x14ac:dyDescent="0.25">
      <c r="B117" s="17"/>
      <c r="C117" s="31">
        <v>114</v>
      </c>
      <c r="D117" s="31">
        <v>11.6</v>
      </c>
      <c r="E117" s="31">
        <v>-1.6</v>
      </c>
      <c r="F117" s="31">
        <v>10.199999999999999</v>
      </c>
      <c r="G117" s="23"/>
      <c r="H117" s="23"/>
      <c r="I117" s="21"/>
    </row>
    <row r="118" spans="2:9" x14ac:dyDescent="0.25">
      <c r="B118" s="17"/>
      <c r="C118" s="31">
        <v>115</v>
      </c>
      <c r="D118" s="31">
        <v>11.8</v>
      </c>
      <c r="E118" s="31">
        <v>0</v>
      </c>
      <c r="F118" s="31">
        <v>0</v>
      </c>
      <c r="G118" s="23"/>
      <c r="H118" s="23"/>
      <c r="I118" s="21"/>
    </row>
    <row r="119" spans="2:9" x14ac:dyDescent="0.25">
      <c r="B119" s="17"/>
      <c r="C119" s="31">
        <v>116</v>
      </c>
      <c r="D119" s="31">
        <v>11.2</v>
      </c>
      <c r="E119" s="31">
        <v>1.2</v>
      </c>
      <c r="F119" s="31">
        <v>0.9</v>
      </c>
      <c r="G119" s="23"/>
      <c r="H119" s="23"/>
      <c r="I119" s="21"/>
    </row>
    <row r="120" spans="2:9" x14ac:dyDescent="0.25">
      <c r="B120" s="17"/>
      <c r="C120" s="31">
        <v>117</v>
      </c>
      <c r="D120" s="31">
        <v>12.4</v>
      </c>
      <c r="E120" s="31">
        <v>-3.2</v>
      </c>
      <c r="F120" s="31">
        <v>0</v>
      </c>
      <c r="G120" s="23"/>
      <c r="H120" s="23"/>
      <c r="I120" s="21"/>
    </row>
    <row r="121" spans="2:9" x14ac:dyDescent="0.25">
      <c r="B121" s="17"/>
      <c r="C121" s="31">
        <v>118</v>
      </c>
      <c r="D121" s="31">
        <v>12.2</v>
      </c>
      <c r="E121" s="31">
        <v>-1.2</v>
      </c>
      <c r="F121" s="31">
        <v>8.1</v>
      </c>
      <c r="G121" s="23"/>
      <c r="H121" s="23"/>
      <c r="I121" s="21"/>
    </row>
    <row r="122" spans="2:9" x14ac:dyDescent="0.25">
      <c r="B122" s="17"/>
      <c r="C122" s="31">
        <v>119</v>
      </c>
      <c r="D122" s="31">
        <v>11.8</v>
      </c>
      <c r="E122" s="31">
        <v>-1</v>
      </c>
      <c r="F122" s="31">
        <v>0</v>
      </c>
      <c r="G122" s="23"/>
      <c r="H122" s="23"/>
      <c r="I122" s="21"/>
    </row>
    <row r="123" spans="2:9" x14ac:dyDescent="0.25">
      <c r="B123" s="17"/>
      <c r="C123" s="31">
        <v>120</v>
      </c>
      <c r="D123" s="31">
        <v>13.2</v>
      </c>
      <c r="E123" s="31">
        <v>-1.4</v>
      </c>
      <c r="F123" s="31">
        <v>0.6</v>
      </c>
      <c r="G123" s="23"/>
      <c r="H123" s="23"/>
      <c r="I123" s="21"/>
    </row>
    <row r="124" spans="2:9" x14ac:dyDescent="0.25">
      <c r="B124" s="17"/>
      <c r="C124" s="31">
        <v>121</v>
      </c>
      <c r="D124" s="31">
        <v>12.4</v>
      </c>
      <c r="E124" s="31">
        <v>-2.6</v>
      </c>
      <c r="F124" s="31">
        <v>0</v>
      </c>
      <c r="G124" s="23"/>
      <c r="H124" s="23"/>
      <c r="I124" s="21"/>
    </row>
    <row r="125" spans="2:9" x14ac:dyDescent="0.25">
      <c r="B125" s="17"/>
      <c r="C125" s="31">
        <v>122</v>
      </c>
      <c r="D125" s="31">
        <v>14.4</v>
      </c>
      <c r="E125" s="31">
        <v>-2.8</v>
      </c>
      <c r="F125" s="31">
        <v>0</v>
      </c>
      <c r="G125" s="23"/>
      <c r="H125" s="23"/>
      <c r="I125" s="21"/>
    </row>
    <row r="126" spans="2:9" x14ac:dyDescent="0.25">
      <c r="B126" s="17"/>
      <c r="C126" s="31">
        <v>123</v>
      </c>
      <c r="D126" s="31">
        <v>13.2</v>
      </c>
      <c r="E126" s="31">
        <v>-3.6</v>
      </c>
      <c r="F126" s="31">
        <v>0</v>
      </c>
      <c r="G126" s="23"/>
      <c r="H126" s="23"/>
      <c r="I126" s="21"/>
    </row>
    <row r="127" spans="2:9" x14ac:dyDescent="0.25">
      <c r="B127" s="17"/>
      <c r="C127" s="31">
        <v>124</v>
      </c>
      <c r="D127" s="31">
        <v>12</v>
      </c>
      <c r="E127" s="31">
        <v>-4</v>
      </c>
      <c r="F127" s="31">
        <v>0</v>
      </c>
      <c r="G127" s="23"/>
      <c r="H127" s="23"/>
      <c r="I127" s="21"/>
    </row>
    <row r="128" spans="2:9" x14ac:dyDescent="0.25">
      <c r="B128" s="17"/>
      <c r="C128" s="31">
        <v>125</v>
      </c>
      <c r="D128" s="31">
        <v>11</v>
      </c>
      <c r="E128" s="31">
        <v>-3.8</v>
      </c>
      <c r="F128" s="31">
        <v>2</v>
      </c>
      <c r="G128" s="23"/>
      <c r="H128" s="23"/>
      <c r="I128" s="21"/>
    </row>
    <row r="129" spans="2:9" x14ac:dyDescent="0.25">
      <c r="B129" s="17"/>
      <c r="C129" s="31">
        <v>126</v>
      </c>
      <c r="D129" s="31">
        <v>10.8</v>
      </c>
      <c r="E129" s="31">
        <v>-3.6</v>
      </c>
      <c r="F129" s="31">
        <v>0</v>
      </c>
      <c r="G129" s="23"/>
      <c r="H129" s="23"/>
      <c r="I129" s="21"/>
    </row>
    <row r="130" spans="2:9" x14ac:dyDescent="0.25">
      <c r="B130" s="17"/>
      <c r="C130" s="31">
        <v>127</v>
      </c>
      <c r="D130" s="31">
        <v>11.8</v>
      </c>
      <c r="E130" s="31">
        <v>-4.5999999999999996</v>
      </c>
      <c r="F130" s="31">
        <v>0</v>
      </c>
      <c r="G130" s="23"/>
      <c r="H130" s="23"/>
      <c r="I130" s="21"/>
    </row>
    <row r="131" spans="2:9" x14ac:dyDescent="0.25">
      <c r="B131" s="17"/>
      <c r="C131" s="31">
        <v>128</v>
      </c>
      <c r="D131" s="31">
        <v>11</v>
      </c>
      <c r="E131" s="31">
        <v>-4</v>
      </c>
      <c r="F131" s="31">
        <v>0</v>
      </c>
      <c r="G131" s="23"/>
      <c r="H131" s="23"/>
      <c r="I131" s="21"/>
    </row>
    <row r="132" spans="2:9" x14ac:dyDescent="0.25">
      <c r="B132" s="17"/>
      <c r="C132" s="31">
        <v>129</v>
      </c>
      <c r="D132" s="31">
        <v>12</v>
      </c>
      <c r="E132" s="31">
        <v>-2.8</v>
      </c>
      <c r="F132" s="31">
        <v>0</v>
      </c>
      <c r="G132" s="23"/>
      <c r="H132" s="23"/>
      <c r="I132" s="21"/>
    </row>
    <row r="133" spans="2:9" x14ac:dyDescent="0.25">
      <c r="B133" s="17"/>
      <c r="C133" s="31">
        <v>130</v>
      </c>
      <c r="D133" s="31">
        <v>12.4</v>
      </c>
      <c r="E133" s="31">
        <v>-2.2000000000000002</v>
      </c>
      <c r="F133" s="31">
        <v>0</v>
      </c>
      <c r="G133" s="23"/>
      <c r="H133" s="23"/>
      <c r="I133" s="21"/>
    </row>
    <row r="134" spans="2:9" x14ac:dyDescent="0.25">
      <c r="B134" s="17"/>
      <c r="C134" s="31">
        <v>131</v>
      </c>
      <c r="D134" s="31">
        <v>14.6</v>
      </c>
      <c r="E134" s="31">
        <v>-7.8</v>
      </c>
      <c r="F134" s="31">
        <v>0</v>
      </c>
      <c r="G134" s="23"/>
      <c r="H134" s="23"/>
      <c r="I134" s="21"/>
    </row>
    <row r="135" spans="2:9" x14ac:dyDescent="0.25">
      <c r="B135" s="17"/>
      <c r="C135" s="31">
        <v>132</v>
      </c>
      <c r="D135" s="31">
        <v>13.8</v>
      </c>
      <c r="E135" s="31">
        <v>-7.6</v>
      </c>
      <c r="F135" s="31">
        <v>0</v>
      </c>
      <c r="G135" s="23"/>
      <c r="H135" s="23"/>
      <c r="I135" s="21"/>
    </row>
    <row r="136" spans="2:9" x14ac:dyDescent="0.25">
      <c r="B136" s="17"/>
      <c r="C136" s="31">
        <v>133</v>
      </c>
      <c r="D136" s="31">
        <v>14</v>
      </c>
      <c r="E136" s="31">
        <v>-8.8000000000000007</v>
      </c>
      <c r="F136" s="31">
        <v>0</v>
      </c>
      <c r="G136" s="23"/>
      <c r="H136" s="23"/>
      <c r="I136" s="21"/>
    </row>
    <row r="137" spans="2:9" x14ac:dyDescent="0.25">
      <c r="B137" s="17"/>
      <c r="C137" s="31">
        <v>134</v>
      </c>
      <c r="D137" s="31">
        <v>11.6</v>
      </c>
      <c r="E137" s="31">
        <v>-11.6</v>
      </c>
      <c r="F137" s="31">
        <v>0</v>
      </c>
      <c r="G137" s="23"/>
      <c r="H137" s="23"/>
      <c r="I137" s="21"/>
    </row>
    <row r="138" spans="2:9" x14ac:dyDescent="0.25">
      <c r="B138" s="17"/>
      <c r="C138" s="31">
        <v>135</v>
      </c>
      <c r="D138" s="31">
        <v>12</v>
      </c>
      <c r="E138" s="31">
        <v>-9.1999999999999993</v>
      </c>
      <c r="F138" s="31">
        <v>0</v>
      </c>
      <c r="G138" s="23"/>
      <c r="H138" s="23"/>
      <c r="I138" s="21"/>
    </row>
    <row r="139" spans="2:9" x14ac:dyDescent="0.25">
      <c r="B139" s="17"/>
      <c r="C139" s="31">
        <v>136</v>
      </c>
      <c r="D139" s="31">
        <v>12.8</v>
      </c>
      <c r="E139" s="31">
        <v>-10</v>
      </c>
      <c r="F139" s="31">
        <v>0</v>
      </c>
      <c r="G139" s="23"/>
      <c r="H139" s="23"/>
      <c r="I139" s="21"/>
    </row>
    <row r="140" spans="2:9" x14ac:dyDescent="0.25">
      <c r="B140" s="17"/>
      <c r="C140" s="31">
        <v>137</v>
      </c>
      <c r="D140" s="31">
        <v>13</v>
      </c>
      <c r="E140" s="31">
        <v>-9.4</v>
      </c>
      <c r="F140" s="31">
        <v>0</v>
      </c>
      <c r="G140" s="23"/>
      <c r="H140" s="23"/>
      <c r="I140" s="21"/>
    </row>
    <row r="141" spans="2:9" x14ac:dyDescent="0.25">
      <c r="B141" s="17"/>
      <c r="C141" s="31">
        <v>138</v>
      </c>
      <c r="D141" s="31">
        <v>12.8</v>
      </c>
      <c r="E141" s="31">
        <v>-12</v>
      </c>
      <c r="F141" s="31">
        <v>0</v>
      </c>
      <c r="G141" s="23"/>
      <c r="H141" s="23"/>
      <c r="I141" s="21"/>
    </row>
    <row r="142" spans="2:9" x14ac:dyDescent="0.25">
      <c r="B142" s="17"/>
      <c r="C142" s="31">
        <v>139</v>
      </c>
      <c r="D142" s="31">
        <v>13</v>
      </c>
      <c r="E142" s="31">
        <v>-13.4</v>
      </c>
      <c r="F142" s="31">
        <v>0</v>
      </c>
      <c r="G142" s="23"/>
      <c r="H142" s="23"/>
      <c r="I142" s="21"/>
    </row>
    <row r="143" spans="2:9" x14ac:dyDescent="0.25">
      <c r="B143" s="17"/>
      <c r="C143" s="31">
        <v>140</v>
      </c>
      <c r="D143" s="31">
        <v>12.6</v>
      </c>
      <c r="E143" s="31">
        <v>-8.8000000000000007</v>
      </c>
      <c r="F143" s="31">
        <v>0</v>
      </c>
      <c r="G143" s="23"/>
      <c r="H143" s="23"/>
      <c r="I143" s="21"/>
    </row>
    <row r="144" spans="2:9" x14ac:dyDescent="0.25">
      <c r="B144" s="17"/>
      <c r="C144" s="31">
        <v>141</v>
      </c>
      <c r="D144" s="31">
        <v>12.2</v>
      </c>
      <c r="E144" s="31">
        <v>-10</v>
      </c>
      <c r="F144" s="31">
        <v>0</v>
      </c>
      <c r="G144" s="23"/>
      <c r="H144" s="23"/>
      <c r="I144" s="21"/>
    </row>
    <row r="145" spans="2:9" x14ac:dyDescent="0.25">
      <c r="B145" s="17"/>
      <c r="C145" s="31">
        <v>142</v>
      </c>
      <c r="D145" s="31">
        <v>13</v>
      </c>
      <c r="E145" s="31">
        <v>-9.6</v>
      </c>
      <c r="F145" s="31">
        <v>0</v>
      </c>
      <c r="G145" s="23"/>
      <c r="H145" s="23"/>
      <c r="I145" s="21"/>
    </row>
    <row r="146" spans="2:9" x14ac:dyDescent="0.25">
      <c r="B146" s="17"/>
      <c r="C146" s="31">
        <v>143</v>
      </c>
      <c r="D146" s="31">
        <v>11.8</v>
      </c>
      <c r="E146" s="31">
        <v>-8.4</v>
      </c>
      <c r="F146" s="31">
        <v>0</v>
      </c>
      <c r="G146" s="23"/>
      <c r="H146" s="23"/>
      <c r="I146" s="21"/>
    </row>
    <row r="147" spans="2:9" x14ac:dyDescent="0.25">
      <c r="B147" s="17"/>
      <c r="C147" s="31">
        <v>144</v>
      </c>
      <c r="D147" s="31">
        <v>12.6</v>
      </c>
      <c r="E147" s="31">
        <v>-9.8000000000000007</v>
      </c>
      <c r="F147" s="31">
        <v>0</v>
      </c>
      <c r="G147" s="23"/>
      <c r="H147" s="23"/>
      <c r="I147" s="21"/>
    </row>
    <row r="148" spans="2:9" x14ac:dyDescent="0.25">
      <c r="B148" s="17"/>
      <c r="C148" s="31">
        <v>145</v>
      </c>
      <c r="D148" s="31">
        <v>12</v>
      </c>
      <c r="E148" s="31">
        <v>-9.4</v>
      </c>
      <c r="F148" s="31">
        <v>0</v>
      </c>
      <c r="G148" s="23"/>
      <c r="H148" s="23"/>
      <c r="I148" s="21"/>
    </row>
    <row r="149" spans="2:9" x14ac:dyDescent="0.25">
      <c r="B149" s="17"/>
      <c r="C149" s="31">
        <v>146</v>
      </c>
      <c r="D149" s="31">
        <v>13.2</v>
      </c>
      <c r="E149" s="31">
        <v>-9</v>
      </c>
      <c r="F149" s="31">
        <v>0</v>
      </c>
      <c r="G149" s="23"/>
      <c r="H149" s="23"/>
      <c r="I149" s="21"/>
    </row>
    <row r="150" spans="2:9" x14ac:dyDescent="0.25">
      <c r="B150" s="17"/>
      <c r="C150" s="31">
        <v>147</v>
      </c>
      <c r="D150" s="31">
        <v>13</v>
      </c>
      <c r="E150" s="31">
        <v>-9.6</v>
      </c>
      <c r="F150" s="31">
        <v>0</v>
      </c>
      <c r="G150" s="23"/>
      <c r="H150" s="23"/>
      <c r="I150" s="21"/>
    </row>
    <row r="151" spans="2:9" x14ac:dyDescent="0.25">
      <c r="B151" s="17"/>
      <c r="C151" s="31">
        <v>148</v>
      </c>
      <c r="D151" s="31">
        <v>12.6</v>
      </c>
      <c r="E151" s="31">
        <v>-9.1999999999999993</v>
      </c>
      <c r="F151" s="31">
        <v>0</v>
      </c>
      <c r="G151" s="23"/>
      <c r="H151" s="23"/>
      <c r="I151" s="21"/>
    </row>
    <row r="152" spans="2:9" x14ac:dyDescent="0.25">
      <c r="B152" s="17"/>
      <c r="C152" s="31">
        <v>149</v>
      </c>
      <c r="D152" s="31">
        <v>10.6</v>
      </c>
      <c r="E152" s="31">
        <v>-14.4</v>
      </c>
      <c r="F152" s="31">
        <v>0</v>
      </c>
      <c r="G152" s="23"/>
      <c r="H152" s="23"/>
      <c r="I152" s="21"/>
    </row>
    <row r="153" spans="2:9" x14ac:dyDescent="0.25">
      <c r="B153" s="17"/>
      <c r="C153" s="31">
        <v>150</v>
      </c>
      <c r="D153" s="31">
        <v>12</v>
      </c>
      <c r="E153" s="31">
        <v>-13.8</v>
      </c>
      <c r="F153" s="31">
        <v>0</v>
      </c>
      <c r="G153" s="23"/>
      <c r="H153" s="23"/>
      <c r="I153" s="21"/>
    </row>
    <row r="154" spans="2:9" x14ac:dyDescent="0.25">
      <c r="B154" s="17"/>
      <c r="C154" s="31">
        <v>151</v>
      </c>
      <c r="D154" s="31">
        <v>11.6</v>
      </c>
      <c r="E154" s="31">
        <v>-14.8</v>
      </c>
      <c r="F154" s="31">
        <v>0</v>
      </c>
      <c r="G154" s="23"/>
      <c r="H154" s="23"/>
      <c r="I154" s="21"/>
    </row>
    <row r="155" spans="2:9" x14ac:dyDescent="0.25">
      <c r="B155" s="17"/>
      <c r="C155" s="31">
        <v>152</v>
      </c>
      <c r="D155" s="31">
        <v>12</v>
      </c>
      <c r="E155" s="31">
        <v>-14.6</v>
      </c>
      <c r="F155" s="31">
        <v>0</v>
      </c>
      <c r="G155" s="23"/>
      <c r="H155" s="23"/>
      <c r="I155" s="21"/>
    </row>
    <row r="156" spans="2:9" x14ac:dyDescent="0.25">
      <c r="B156" s="17"/>
      <c r="C156" s="31">
        <v>153</v>
      </c>
      <c r="D156" s="31">
        <v>13.2</v>
      </c>
      <c r="E156" s="31">
        <v>-11.6</v>
      </c>
      <c r="F156" s="31">
        <v>0</v>
      </c>
      <c r="G156" s="23"/>
      <c r="H156" s="23"/>
      <c r="I156" s="21"/>
    </row>
    <row r="157" spans="2:9" x14ac:dyDescent="0.25">
      <c r="B157" s="17"/>
      <c r="C157" s="31">
        <v>154</v>
      </c>
      <c r="D157" s="31">
        <v>3.6</v>
      </c>
      <c r="E157" s="31">
        <v>-3.6</v>
      </c>
      <c r="F157" s="31">
        <v>15.6</v>
      </c>
      <c r="G157" s="23"/>
      <c r="H157" s="23"/>
      <c r="I157" s="21"/>
    </row>
    <row r="158" spans="2:9" x14ac:dyDescent="0.25">
      <c r="B158" s="17"/>
      <c r="C158" s="31">
        <v>155</v>
      </c>
      <c r="D158" s="31">
        <v>6.8</v>
      </c>
      <c r="E158" s="31">
        <v>-2.6</v>
      </c>
      <c r="F158" s="31">
        <v>0</v>
      </c>
      <c r="G158" s="23"/>
      <c r="H158" s="23"/>
      <c r="I158" s="21"/>
    </row>
    <row r="159" spans="2:9" x14ac:dyDescent="0.25">
      <c r="B159" s="17"/>
      <c r="C159" s="31">
        <v>156</v>
      </c>
      <c r="D159" s="31">
        <v>10</v>
      </c>
      <c r="E159" s="31">
        <v>-1.8</v>
      </c>
      <c r="F159" s="31">
        <v>0.1</v>
      </c>
      <c r="G159" s="23"/>
      <c r="H159" s="23"/>
      <c r="I159" s="21"/>
    </row>
    <row r="160" spans="2:9" x14ac:dyDescent="0.25">
      <c r="B160" s="17"/>
      <c r="C160" s="31">
        <v>157</v>
      </c>
      <c r="D160" s="31">
        <v>8.8000000000000007</v>
      </c>
      <c r="E160" s="31">
        <v>-5</v>
      </c>
      <c r="F160" s="31">
        <v>0</v>
      </c>
      <c r="G160" s="23"/>
      <c r="H160" s="23"/>
      <c r="I160" s="21"/>
    </row>
    <row r="161" spans="2:9" x14ac:dyDescent="0.25">
      <c r="B161" s="17"/>
      <c r="C161" s="31">
        <v>158</v>
      </c>
      <c r="D161" s="31">
        <v>8.1999999999999993</v>
      </c>
      <c r="E161" s="31">
        <v>-3.2</v>
      </c>
      <c r="F161" s="31">
        <v>0</v>
      </c>
      <c r="G161" s="23"/>
      <c r="H161" s="23"/>
      <c r="I161" s="21"/>
    </row>
    <row r="162" spans="2:9" x14ac:dyDescent="0.25">
      <c r="B162" s="17"/>
      <c r="C162" s="31">
        <v>159</v>
      </c>
      <c r="D162" s="31">
        <v>9</v>
      </c>
      <c r="E162" s="31">
        <v>-4</v>
      </c>
      <c r="F162" s="31">
        <v>3</v>
      </c>
      <c r="G162" s="23"/>
      <c r="H162" s="23"/>
      <c r="I162" s="21"/>
    </row>
    <row r="163" spans="2:9" x14ac:dyDescent="0.25">
      <c r="B163" s="17"/>
      <c r="C163" s="31">
        <v>160</v>
      </c>
      <c r="D163" s="31">
        <v>7.6</v>
      </c>
      <c r="E163" s="31">
        <v>-5.2</v>
      </c>
      <c r="F163" s="31">
        <v>0</v>
      </c>
      <c r="G163" s="23"/>
      <c r="H163" s="23"/>
      <c r="I163" s="21"/>
    </row>
    <row r="164" spans="2:9" x14ac:dyDescent="0.25">
      <c r="B164" s="17"/>
      <c r="C164" s="31">
        <v>161</v>
      </c>
      <c r="D164" s="31">
        <v>8</v>
      </c>
      <c r="E164" s="31">
        <v>-5.4</v>
      </c>
      <c r="F164" s="31">
        <v>0</v>
      </c>
      <c r="G164" s="23"/>
      <c r="H164" s="23"/>
      <c r="I164" s="21"/>
    </row>
    <row r="165" spans="2:9" x14ac:dyDescent="0.25">
      <c r="B165" s="17"/>
      <c r="C165" s="31">
        <v>162</v>
      </c>
      <c r="D165" s="31">
        <v>8.1999999999999993</v>
      </c>
      <c r="E165" s="31">
        <v>-5</v>
      </c>
      <c r="F165" s="31">
        <v>0</v>
      </c>
      <c r="G165" s="23"/>
      <c r="H165" s="23"/>
      <c r="I165" s="21"/>
    </row>
    <row r="166" spans="2:9" x14ac:dyDescent="0.25">
      <c r="B166" s="17"/>
      <c r="C166" s="31">
        <v>163</v>
      </c>
      <c r="D166" s="31">
        <v>10</v>
      </c>
      <c r="E166" s="31">
        <v>-7.8</v>
      </c>
      <c r="F166" s="31">
        <v>0.2</v>
      </c>
      <c r="G166" s="23"/>
      <c r="H166" s="23"/>
      <c r="I166" s="21"/>
    </row>
    <row r="167" spans="2:9" x14ac:dyDescent="0.25">
      <c r="B167" s="17"/>
      <c r="C167" s="31">
        <v>164</v>
      </c>
      <c r="D167" s="31">
        <v>9.6</v>
      </c>
      <c r="E167" s="31">
        <v>-5.6</v>
      </c>
      <c r="F167" s="31">
        <v>0.7</v>
      </c>
      <c r="G167" s="23"/>
      <c r="H167" s="23"/>
      <c r="I167" s="21"/>
    </row>
    <row r="168" spans="2:9" x14ac:dyDescent="0.25">
      <c r="B168" s="17"/>
      <c r="C168" s="31">
        <v>165</v>
      </c>
      <c r="D168" s="31">
        <v>10.199999999999999</v>
      </c>
      <c r="E168" s="31">
        <v>-1.4</v>
      </c>
      <c r="F168" s="31">
        <v>0</v>
      </c>
      <c r="G168" s="23"/>
      <c r="H168" s="23"/>
      <c r="I168" s="21"/>
    </row>
    <row r="169" spans="2:9" x14ac:dyDescent="0.25">
      <c r="B169" s="17"/>
      <c r="C169" s="31">
        <v>166</v>
      </c>
      <c r="D169" s="31">
        <v>10.4</v>
      </c>
      <c r="E169" s="31">
        <v>-6.4</v>
      </c>
      <c r="F169" s="31">
        <v>0</v>
      </c>
      <c r="G169" s="23"/>
      <c r="H169" s="23"/>
      <c r="I169" s="21"/>
    </row>
    <row r="170" spans="2:9" x14ac:dyDescent="0.25">
      <c r="B170" s="17"/>
      <c r="C170" s="31">
        <v>167</v>
      </c>
      <c r="D170" s="31">
        <v>11.2</v>
      </c>
      <c r="E170" s="31">
        <v>-5.8</v>
      </c>
      <c r="F170" s="31">
        <v>0</v>
      </c>
      <c r="G170" s="23"/>
      <c r="H170" s="23"/>
      <c r="I170" s="21"/>
    </row>
    <row r="171" spans="2:9" x14ac:dyDescent="0.25">
      <c r="B171" s="17"/>
      <c r="C171" s="31">
        <v>168</v>
      </c>
      <c r="D171" s="31">
        <v>12</v>
      </c>
      <c r="E171" s="31">
        <v>-7.2</v>
      </c>
      <c r="F171" s="31">
        <v>0</v>
      </c>
      <c r="G171" s="23"/>
      <c r="H171" s="23"/>
      <c r="I171" s="21"/>
    </row>
    <row r="172" spans="2:9" x14ac:dyDescent="0.25">
      <c r="B172" s="17"/>
      <c r="C172" s="31">
        <v>169</v>
      </c>
      <c r="D172" s="31">
        <v>11.8</v>
      </c>
      <c r="E172" s="31">
        <v>-7.4</v>
      </c>
      <c r="F172" s="31">
        <v>0</v>
      </c>
      <c r="G172" s="23"/>
      <c r="H172" s="23"/>
      <c r="I172" s="21"/>
    </row>
    <row r="173" spans="2:9" x14ac:dyDescent="0.25">
      <c r="B173" s="17"/>
      <c r="C173" s="31">
        <v>170</v>
      </c>
      <c r="D173" s="31">
        <v>11.6</v>
      </c>
      <c r="E173" s="31">
        <v>-6.8</v>
      </c>
      <c r="F173" s="31">
        <v>0</v>
      </c>
      <c r="G173" s="23"/>
      <c r="H173" s="23"/>
      <c r="I173" s="21"/>
    </row>
    <row r="174" spans="2:9" x14ac:dyDescent="0.25">
      <c r="B174" s="17"/>
      <c r="C174" s="31">
        <v>171</v>
      </c>
      <c r="D174" s="31">
        <v>11</v>
      </c>
      <c r="E174" s="31">
        <v>-7.2</v>
      </c>
      <c r="F174" s="31">
        <v>0</v>
      </c>
      <c r="G174" s="23"/>
      <c r="H174" s="23"/>
      <c r="I174" s="21"/>
    </row>
    <row r="175" spans="2:9" x14ac:dyDescent="0.25">
      <c r="B175" s="17"/>
      <c r="C175" s="31">
        <v>172</v>
      </c>
      <c r="D175" s="31">
        <v>11.8</v>
      </c>
      <c r="E175" s="31">
        <v>-8</v>
      </c>
      <c r="F175" s="31">
        <v>0</v>
      </c>
      <c r="G175" s="23"/>
      <c r="H175" s="23"/>
      <c r="I175" s="21"/>
    </row>
    <row r="176" spans="2:9" x14ac:dyDescent="0.25">
      <c r="B176" s="17"/>
      <c r="C176" s="31">
        <v>173</v>
      </c>
      <c r="D176" s="31">
        <v>11.8</v>
      </c>
      <c r="E176" s="31">
        <v>-8.1999999999999993</v>
      </c>
      <c r="F176" s="31">
        <v>0</v>
      </c>
      <c r="G176" s="23"/>
      <c r="H176" s="23"/>
      <c r="I176" s="21"/>
    </row>
    <row r="177" spans="2:9" x14ac:dyDescent="0.25">
      <c r="B177" s="17"/>
      <c r="C177" s="31">
        <v>174</v>
      </c>
      <c r="D177" s="31">
        <v>10.4</v>
      </c>
      <c r="E177" s="31">
        <v>-8.6</v>
      </c>
      <c r="F177" s="31">
        <v>0</v>
      </c>
      <c r="G177" s="23"/>
      <c r="H177" s="23"/>
      <c r="I177" s="21"/>
    </row>
    <row r="178" spans="2:9" x14ac:dyDescent="0.25">
      <c r="B178" s="17"/>
      <c r="C178" s="31">
        <v>175</v>
      </c>
      <c r="D178" s="31">
        <v>12.8</v>
      </c>
      <c r="E178" s="31">
        <v>-9.4</v>
      </c>
      <c r="F178" s="31">
        <v>0</v>
      </c>
      <c r="G178" s="23"/>
      <c r="H178" s="23"/>
      <c r="I178" s="21"/>
    </row>
    <row r="179" spans="2:9" x14ac:dyDescent="0.25">
      <c r="B179" s="17"/>
      <c r="C179" s="31">
        <v>176</v>
      </c>
      <c r="D179" s="31">
        <v>9.8000000000000007</v>
      </c>
      <c r="E179" s="31">
        <v>-8.6</v>
      </c>
      <c r="F179" s="31">
        <v>0</v>
      </c>
      <c r="G179" s="23"/>
      <c r="H179" s="23"/>
      <c r="I179" s="21"/>
    </row>
    <row r="180" spans="2:9" x14ac:dyDescent="0.25">
      <c r="B180" s="17"/>
      <c r="C180" s="31">
        <v>177</v>
      </c>
      <c r="D180" s="31">
        <v>12</v>
      </c>
      <c r="E180" s="31">
        <v>-10.4</v>
      </c>
      <c r="F180" s="31">
        <v>0</v>
      </c>
      <c r="G180" s="23"/>
      <c r="H180" s="23"/>
      <c r="I180" s="21"/>
    </row>
    <row r="181" spans="2:9" x14ac:dyDescent="0.25">
      <c r="B181" s="17"/>
      <c r="C181" s="31">
        <v>178</v>
      </c>
      <c r="D181" s="31">
        <v>10.6</v>
      </c>
      <c r="E181" s="31">
        <v>-9.8000000000000007</v>
      </c>
      <c r="F181" s="31">
        <v>0</v>
      </c>
      <c r="G181" s="23"/>
      <c r="H181" s="23"/>
      <c r="I181" s="21"/>
    </row>
    <row r="182" spans="2:9" x14ac:dyDescent="0.25">
      <c r="B182" s="17"/>
      <c r="C182" s="31">
        <v>179</v>
      </c>
      <c r="D182" s="31">
        <v>12.4</v>
      </c>
      <c r="E182" s="31">
        <v>-8.6</v>
      </c>
      <c r="F182" s="31">
        <v>0</v>
      </c>
      <c r="G182" s="23"/>
      <c r="H182" s="23"/>
      <c r="I182" s="21"/>
    </row>
    <row r="183" spans="2:9" x14ac:dyDescent="0.25">
      <c r="B183" s="17"/>
      <c r="C183" s="31">
        <v>180</v>
      </c>
      <c r="D183" s="31">
        <v>11.8</v>
      </c>
      <c r="E183" s="31">
        <v>-9.8000000000000007</v>
      </c>
      <c r="F183" s="31">
        <v>0</v>
      </c>
      <c r="G183" s="23"/>
      <c r="H183" s="23"/>
      <c r="I183" s="21"/>
    </row>
    <row r="184" spans="2:9" x14ac:dyDescent="0.25">
      <c r="B184" s="17"/>
      <c r="C184" s="31">
        <v>181</v>
      </c>
      <c r="D184" s="31">
        <v>12.6</v>
      </c>
      <c r="E184" s="31">
        <v>-9.8000000000000007</v>
      </c>
      <c r="F184" s="31">
        <v>0</v>
      </c>
      <c r="G184" s="23"/>
      <c r="H184" s="23"/>
      <c r="I184" s="21"/>
    </row>
    <row r="185" spans="2:9" x14ac:dyDescent="0.25">
      <c r="B185" s="17"/>
      <c r="C185" s="31">
        <v>182</v>
      </c>
      <c r="D185" s="31">
        <v>12.4</v>
      </c>
      <c r="E185" s="31">
        <v>-9.4</v>
      </c>
      <c r="F185" s="31">
        <v>0</v>
      </c>
      <c r="G185" s="23"/>
      <c r="H185" s="23"/>
      <c r="I185" s="21"/>
    </row>
    <row r="186" spans="2:9" x14ac:dyDescent="0.25">
      <c r="B186" s="17"/>
      <c r="C186" s="31">
        <v>183</v>
      </c>
      <c r="D186" s="31">
        <v>14</v>
      </c>
      <c r="E186" s="31">
        <v>-10</v>
      </c>
      <c r="F186" s="31">
        <v>0</v>
      </c>
      <c r="G186" s="23"/>
      <c r="H186" s="23"/>
      <c r="I186" s="21"/>
    </row>
    <row r="187" spans="2:9" x14ac:dyDescent="0.25">
      <c r="B187" s="17"/>
      <c r="C187" s="31">
        <v>184</v>
      </c>
      <c r="D187" s="31">
        <v>13.6</v>
      </c>
      <c r="E187" s="31">
        <v>-10.199999999999999</v>
      </c>
      <c r="F187" s="31">
        <v>0</v>
      </c>
      <c r="G187" s="23"/>
      <c r="H187" s="23"/>
      <c r="I187" s="21"/>
    </row>
    <row r="188" spans="2:9" x14ac:dyDescent="0.25">
      <c r="B188" s="17"/>
      <c r="C188" s="31">
        <v>185</v>
      </c>
      <c r="D188" s="31">
        <v>13</v>
      </c>
      <c r="E188" s="31">
        <v>-10</v>
      </c>
      <c r="F188" s="31">
        <v>0</v>
      </c>
      <c r="G188" s="23"/>
      <c r="H188" s="23"/>
      <c r="I188" s="21"/>
    </row>
    <row r="189" spans="2:9" x14ac:dyDescent="0.25">
      <c r="B189" s="17"/>
      <c r="C189" s="31">
        <v>186</v>
      </c>
      <c r="D189" s="31">
        <v>13.2</v>
      </c>
      <c r="E189" s="31">
        <v>-9.1999999999999993</v>
      </c>
      <c r="F189" s="31">
        <v>0</v>
      </c>
      <c r="G189" s="23"/>
      <c r="H189" s="23"/>
      <c r="I189" s="21"/>
    </row>
    <row r="190" spans="2:9" x14ac:dyDescent="0.25">
      <c r="B190" s="17"/>
      <c r="C190" s="31">
        <v>187</v>
      </c>
      <c r="D190" s="31">
        <v>14.4</v>
      </c>
      <c r="E190" s="31">
        <v>-7.4</v>
      </c>
      <c r="F190" s="31">
        <v>0</v>
      </c>
      <c r="G190" s="23"/>
      <c r="H190" s="23"/>
      <c r="I190" s="21"/>
    </row>
    <row r="191" spans="2:9" x14ac:dyDescent="0.25">
      <c r="B191" s="17"/>
      <c r="C191" s="31">
        <v>188</v>
      </c>
      <c r="D191" s="31">
        <v>13.4</v>
      </c>
      <c r="E191" s="31">
        <v>-7.8</v>
      </c>
      <c r="F191" s="31">
        <v>0</v>
      </c>
      <c r="G191" s="23"/>
      <c r="H191" s="23"/>
      <c r="I191" s="21"/>
    </row>
    <row r="192" spans="2:9" x14ac:dyDescent="0.25">
      <c r="B192" s="17"/>
      <c r="C192" s="31">
        <v>189</v>
      </c>
      <c r="D192" s="31">
        <v>13.4</v>
      </c>
      <c r="E192" s="31">
        <v>-10.8</v>
      </c>
      <c r="F192" s="31">
        <v>0</v>
      </c>
      <c r="G192" s="23"/>
      <c r="H192" s="23"/>
      <c r="I192" s="21"/>
    </row>
    <row r="193" spans="2:9" x14ac:dyDescent="0.25">
      <c r="B193" s="17"/>
      <c r="C193" s="31">
        <v>190</v>
      </c>
      <c r="D193" s="31">
        <v>11.8</v>
      </c>
      <c r="E193" s="31">
        <v>-9.8000000000000007</v>
      </c>
      <c r="F193" s="31">
        <v>0</v>
      </c>
      <c r="G193" s="23"/>
      <c r="H193" s="23"/>
      <c r="I193" s="21"/>
    </row>
    <row r="194" spans="2:9" x14ac:dyDescent="0.25">
      <c r="B194" s="17"/>
      <c r="C194" s="31">
        <v>191</v>
      </c>
      <c r="D194" s="31">
        <v>11.4</v>
      </c>
      <c r="E194" s="31">
        <v>-8.1999999999999993</v>
      </c>
      <c r="F194" s="31">
        <v>0</v>
      </c>
      <c r="G194" s="23"/>
      <c r="H194" s="23"/>
      <c r="I194" s="21"/>
    </row>
    <row r="195" spans="2:9" x14ac:dyDescent="0.25">
      <c r="B195" s="17"/>
      <c r="C195" s="31">
        <v>192</v>
      </c>
      <c r="D195" s="31">
        <v>8.6</v>
      </c>
      <c r="E195" s="31">
        <v>-5.4</v>
      </c>
      <c r="F195" s="31">
        <v>0.5</v>
      </c>
      <c r="G195" s="23"/>
      <c r="H195" s="23"/>
      <c r="I195" s="21"/>
    </row>
    <row r="196" spans="2:9" x14ac:dyDescent="0.25">
      <c r="B196" s="17"/>
      <c r="C196" s="31">
        <v>193</v>
      </c>
      <c r="D196" s="31">
        <v>6.2</v>
      </c>
      <c r="E196" s="31">
        <v>-4.8</v>
      </c>
      <c r="F196" s="31">
        <v>0</v>
      </c>
      <c r="G196" s="23"/>
      <c r="H196" s="23"/>
      <c r="I196" s="21"/>
    </row>
    <row r="197" spans="2:9" x14ac:dyDescent="0.25">
      <c r="B197" s="17"/>
      <c r="C197" s="31">
        <v>194</v>
      </c>
      <c r="D197" s="31">
        <v>7</v>
      </c>
      <c r="E197" s="31">
        <v>-2.6</v>
      </c>
      <c r="F197" s="31">
        <v>0</v>
      </c>
      <c r="G197" s="23"/>
      <c r="H197" s="23"/>
      <c r="I197" s="21"/>
    </row>
    <row r="198" spans="2:9" x14ac:dyDescent="0.25">
      <c r="B198" s="17"/>
      <c r="C198" s="31">
        <v>195</v>
      </c>
      <c r="D198" s="31">
        <v>6.8</v>
      </c>
      <c r="E198" s="31">
        <v>-3.4</v>
      </c>
      <c r="F198" s="31">
        <v>0.7</v>
      </c>
      <c r="G198" s="23"/>
      <c r="H198" s="23"/>
      <c r="I198" s="21"/>
    </row>
    <row r="199" spans="2:9" x14ac:dyDescent="0.25">
      <c r="B199" s="17"/>
      <c r="C199" s="31">
        <v>196</v>
      </c>
      <c r="D199" s="31">
        <v>9.8000000000000007</v>
      </c>
      <c r="E199" s="31">
        <v>-9.4</v>
      </c>
      <c r="F199" s="31">
        <v>0</v>
      </c>
      <c r="G199" s="23"/>
      <c r="H199" s="23"/>
      <c r="I199" s="21"/>
    </row>
    <row r="200" spans="2:9" x14ac:dyDescent="0.25">
      <c r="B200" s="17"/>
      <c r="C200" s="31">
        <v>197</v>
      </c>
      <c r="D200" s="31">
        <v>11.2</v>
      </c>
      <c r="E200" s="31">
        <v>-9.1999999999999993</v>
      </c>
      <c r="F200" s="31">
        <v>0</v>
      </c>
      <c r="G200" s="23"/>
      <c r="H200" s="23"/>
      <c r="I200" s="21"/>
    </row>
    <row r="201" spans="2:9" x14ac:dyDescent="0.25">
      <c r="B201" s="17"/>
      <c r="C201" s="31">
        <v>198</v>
      </c>
      <c r="D201" s="31">
        <v>11.8</v>
      </c>
      <c r="E201" s="31">
        <v>-8.4</v>
      </c>
      <c r="F201" s="31">
        <v>0</v>
      </c>
      <c r="G201" s="23"/>
      <c r="H201" s="23"/>
      <c r="I201" s="21"/>
    </row>
    <row r="202" spans="2:9" x14ac:dyDescent="0.25">
      <c r="B202" s="17"/>
      <c r="C202" s="31">
        <v>199</v>
      </c>
      <c r="D202" s="31">
        <v>11.6</v>
      </c>
      <c r="E202" s="31">
        <v>-6.2</v>
      </c>
      <c r="F202" s="31">
        <v>0</v>
      </c>
      <c r="G202" s="23"/>
      <c r="H202" s="23"/>
      <c r="I202" s="21"/>
    </row>
    <row r="203" spans="2:9" x14ac:dyDescent="0.25">
      <c r="B203" s="17"/>
      <c r="C203" s="31">
        <v>200</v>
      </c>
      <c r="D203" s="31">
        <v>9.8000000000000007</v>
      </c>
      <c r="E203" s="31">
        <v>-2.8</v>
      </c>
      <c r="F203" s="31">
        <v>7.1</v>
      </c>
      <c r="G203" s="23"/>
      <c r="H203" s="23"/>
      <c r="I203" s="21"/>
    </row>
    <row r="204" spans="2:9" x14ac:dyDescent="0.25">
      <c r="B204" s="17"/>
      <c r="C204" s="31">
        <v>201</v>
      </c>
      <c r="D204" s="31">
        <v>6</v>
      </c>
      <c r="E204" s="31">
        <v>-9</v>
      </c>
      <c r="F204" s="31">
        <v>1.2</v>
      </c>
      <c r="G204" s="23"/>
      <c r="H204" s="23"/>
      <c r="I204" s="21"/>
    </row>
    <row r="205" spans="2:9" x14ac:dyDescent="0.25">
      <c r="B205" s="17"/>
      <c r="C205" s="31">
        <v>202</v>
      </c>
      <c r="D205" s="31">
        <v>3</v>
      </c>
      <c r="E205" s="31">
        <v>-2</v>
      </c>
      <c r="F205" s="31">
        <v>10.5</v>
      </c>
      <c r="G205" s="23"/>
      <c r="H205" s="23"/>
      <c r="I205" s="21"/>
    </row>
    <row r="206" spans="2:9" x14ac:dyDescent="0.25">
      <c r="B206" s="17"/>
      <c r="C206" s="31">
        <v>203</v>
      </c>
      <c r="D206" s="31">
        <v>1.2</v>
      </c>
      <c r="E206" s="31">
        <v>-12.2</v>
      </c>
      <c r="F206" s="31">
        <v>0.1</v>
      </c>
      <c r="G206" s="23"/>
      <c r="H206" s="23"/>
      <c r="I206" s="21"/>
    </row>
    <row r="207" spans="2:9" x14ac:dyDescent="0.25">
      <c r="B207" s="17"/>
      <c r="C207" s="31">
        <v>204</v>
      </c>
      <c r="D207" s="31">
        <v>5.6</v>
      </c>
      <c r="E207" s="31">
        <v>-8.4</v>
      </c>
      <c r="F207" s="31">
        <v>0</v>
      </c>
      <c r="G207" s="23"/>
      <c r="H207" s="23"/>
      <c r="I207" s="21"/>
    </row>
    <row r="208" spans="2:9" x14ac:dyDescent="0.25">
      <c r="B208" s="17"/>
      <c r="C208" s="31">
        <v>205</v>
      </c>
      <c r="D208" s="31">
        <v>9.4</v>
      </c>
      <c r="E208" s="31">
        <v>-2.6</v>
      </c>
      <c r="F208" s="31">
        <v>0</v>
      </c>
      <c r="G208" s="23"/>
      <c r="H208" s="23"/>
      <c r="I208" s="21"/>
    </row>
    <row r="209" spans="2:9" x14ac:dyDescent="0.25">
      <c r="B209" s="17"/>
      <c r="C209" s="31">
        <v>206</v>
      </c>
      <c r="D209" s="31">
        <v>10.199999999999999</v>
      </c>
      <c r="E209" s="31">
        <v>-3</v>
      </c>
      <c r="F209" s="31">
        <v>0</v>
      </c>
      <c r="G209" s="23"/>
      <c r="H209" s="23"/>
      <c r="I209" s="21"/>
    </row>
    <row r="210" spans="2:9" x14ac:dyDescent="0.25">
      <c r="B210" s="17"/>
      <c r="C210" s="31">
        <v>207</v>
      </c>
      <c r="D210" s="31">
        <v>10</v>
      </c>
      <c r="E210" s="31">
        <v>-4.2</v>
      </c>
      <c r="F210" s="31">
        <v>0</v>
      </c>
      <c r="G210" s="23"/>
      <c r="H210" s="23"/>
      <c r="I210" s="21"/>
    </row>
    <row r="211" spans="2:9" x14ac:dyDescent="0.25">
      <c r="B211" s="17"/>
      <c r="C211" s="31">
        <v>208</v>
      </c>
      <c r="D211" s="31">
        <v>10.4</v>
      </c>
      <c r="E211" s="31">
        <v>-6.2</v>
      </c>
      <c r="F211" s="31">
        <v>0</v>
      </c>
      <c r="G211" s="23"/>
      <c r="H211" s="23"/>
      <c r="I211" s="21"/>
    </row>
    <row r="212" spans="2:9" x14ac:dyDescent="0.25">
      <c r="B212" s="17"/>
      <c r="C212" s="31">
        <v>209</v>
      </c>
      <c r="D212" s="31">
        <v>10.199999999999999</v>
      </c>
      <c r="E212" s="31">
        <v>-7.2</v>
      </c>
      <c r="F212" s="31">
        <v>0</v>
      </c>
      <c r="G212" s="23"/>
      <c r="H212" s="23"/>
      <c r="I212" s="21"/>
    </row>
    <row r="213" spans="2:9" x14ac:dyDescent="0.25">
      <c r="B213" s="17"/>
      <c r="C213" s="31">
        <v>210</v>
      </c>
      <c r="D213" s="31">
        <v>11.4</v>
      </c>
      <c r="E213" s="31">
        <v>-7.4</v>
      </c>
      <c r="F213" s="31">
        <v>0</v>
      </c>
      <c r="G213" s="23"/>
      <c r="H213" s="23"/>
      <c r="I213" s="21"/>
    </row>
    <row r="214" spans="2:9" x14ac:dyDescent="0.25">
      <c r="B214" s="17"/>
      <c r="C214" s="31">
        <v>211</v>
      </c>
      <c r="D214" s="31">
        <v>11.2</v>
      </c>
      <c r="E214" s="31">
        <v>-8.8000000000000007</v>
      </c>
      <c r="F214" s="31">
        <v>0</v>
      </c>
      <c r="G214" s="23"/>
      <c r="H214" s="23"/>
      <c r="I214" s="21"/>
    </row>
    <row r="215" spans="2:9" x14ac:dyDescent="0.25">
      <c r="B215" s="17"/>
      <c r="C215" s="31">
        <v>212</v>
      </c>
      <c r="D215" s="31">
        <v>13</v>
      </c>
      <c r="E215" s="31">
        <v>-8.6</v>
      </c>
      <c r="F215" s="31">
        <v>0</v>
      </c>
      <c r="G215" s="23"/>
      <c r="H215" s="23"/>
      <c r="I215" s="21"/>
    </row>
    <row r="216" spans="2:9" x14ac:dyDescent="0.25">
      <c r="B216" s="17"/>
      <c r="C216" s="31">
        <v>213</v>
      </c>
      <c r="D216" s="31">
        <v>11.8</v>
      </c>
      <c r="E216" s="31">
        <v>-7.2</v>
      </c>
      <c r="F216" s="31">
        <v>0</v>
      </c>
      <c r="G216" s="23"/>
      <c r="H216" s="23"/>
      <c r="I216" s="21"/>
    </row>
    <row r="217" spans="2:9" x14ac:dyDescent="0.25">
      <c r="B217" s="17"/>
      <c r="C217" s="31">
        <v>214</v>
      </c>
      <c r="D217" s="31">
        <v>11.2</v>
      </c>
      <c r="E217" s="31">
        <v>-3</v>
      </c>
      <c r="F217" s="31">
        <v>0</v>
      </c>
      <c r="G217" s="23"/>
      <c r="H217" s="23"/>
      <c r="I217" s="21"/>
    </row>
    <row r="218" spans="2:9" x14ac:dyDescent="0.25">
      <c r="B218" s="17"/>
      <c r="C218" s="31">
        <v>215</v>
      </c>
      <c r="D218" s="31">
        <v>9.8000000000000007</v>
      </c>
      <c r="E218" s="31">
        <v>-4.8</v>
      </c>
      <c r="F218" s="31">
        <v>0</v>
      </c>
      <c r="G218" s="23"/>
      <c r="H218" s="23"/>
      <c r="I218" s="21"/>
    </row>
    <row r="219" spans="2:9" x14ac:dyDescent="0.25">
      <c r="B219" s="17"/>
      <c r="C219" s="31">
        <v>216</v>
      </c>
      <c r="D219" s="31">
        <v>10</v>
      </c>
      <c r="E219" s="31">
        <v>-4.5999999999999996</v>
      </c>
      <c r="F219" s="31">
        <v>0</v>
      </c>
      <c r="G219" s="23"/>
      <c r="H219" s="23"/>
      <c r="I219" s="21"/>
    </row>
    <row r="220" spans="2:9" x14ac:dyDescent="0.25">
      <c r="B220" s="17"/>
      <c r="C220" s="31">
        <v>217</v>
      </c>
      <c r="D220" s="31">
        <v>10.199999999999999</v>
      </c>
      <c r="E220" s="31">
        <v>-10.8</v>
      </c>
      <c r="F220" s="31">
        <v>0</v>
      </c>
      <c r="G220" s="23"/>
      <c r="H220" s="23"/>
      <c r="I220" s="21"/>
    </row>
    <row r="221" spans="2:9" x14ac:dyDescent="0.25">
      <c r="B221" s="17"/>
      <c r="C221" s="31">
        <v>218</v>
      </c>
      <c r="D221" s="31">
        <v>10.8</v>
      </c>
      <c r="E221" s="31">
        <v>-11.4</v>
      </c>
      <c r="F221" s="31">
        <v>0</v>
      </c>
      <c r="G221" s="23"/>
      <c r="H221" s="23"/>
      <c r="I221" s="21"/>
    </row>
    <row r="222" spans="2:9" x14ac:dyDescent="0.25">
      <c r="B222" s="17"/>
      <c r="C222" s="31">
        <v>219</v>
      </c>
      <c r="D222" s="31">
        <v>10.4</v>
      </c>
      <c r="E222" s="31">
        <v>-5</v>
      </c>
      <c r="F222" s="31">
        <v>0</v>
      </c>
      <c r="G222" s="23"/>
      <c r="H222" s="23"/>
      <c r="I222" s="21"/>
    </row>
    <row r="223" spans="2:9" x14ac:dyDescent="0.25">
      <c r="B223" s="17"/>
      <c r="C223" s="31">
        <v>220</v>
      </c>
      <c r="D223" s="31">
        <v>11.2</v>
      </c>
      <c r="E223" s="31">
        <v>-6.4</v>
      </c>
      <c r="F223" s="31">
        <v>0</v>
      </c>
      <c r="G223" s="23"/>
      <c r="H223" s="23"/>
      <c r="I223" s="21"/>
    </row>
    <row r="224" spans="2:9" x14ac:dyDescent="0.25">
      <c r="B224" s="17"/>
      <c r="C224" s="31">
        <v>221</v>
      </c>
      <c r="D224" s="31">
        <v>12.2</v>
      </c>
      <c r="E224" s="31">
        <v>-8.1999999999999993</v>
      </c>
      <c r="F224" s="31">
        <v>0</v>
      </c>
      <c r="G224" s="23"/>
      <c r="H224" s="23"/>
      <c r="I224" s="21"/>
    </row>
    <row r="225" spans="2:9" x14ac:dyDescent="0.25">
      <c r="B225" s="17"/>
      <c r="C225" s="31">
        <v>222</v>
      </c>
      <c r="D225" s="31">
        <v>12.4</v>
      </c>
      <c r="E225" s="31">
        <v>-10</v>
      </c>
      <c r="F225" s="31">
        <v>0</v>
      </c>
      <c r="G225" s="23"/>
      <c r="H225" s="23"/>
      <c r="I225" s="21"/>
    </row>
    <row r="226" spans="2:9" x14ac:dyDescent="0.25">
      <c r="B226" s="17"/>
      <c r="C226" s="31">
        <v>223</v>
      </c>
      <c r="D226" s="31">
        <v>12.2</v>
      </c>
      <c r="E226" s="31">
        <v>-10.4</v>
      </c>
      <c r="F226" s="31">
        <v>0</v>
      </c>
      <c r="G226" s="23"/>
      <c r="H226" s="23"/>
      <c r="I226" s="21"/>
    </row>
    <row r="227" spans="2:9" x14ac:dyDescent="0.25">
      <c r="B227" s="17"/>
      <c r="C227" s="31">
        <v>224</v>
      </c>
      <c r="D227" s="31">
        <v>12</v>
      </c>
      <c r="E227" s="31">
        <v>-7.4</v>
      </c>
      <c r="F227" s="31">
        <v>0</v>
      </c>
      <c r="G227" s="23"/>
      <c r="H227" s="23"/>
      <c r="I227" s="21"/>
    </row>
    <row r="228" spans="2:9" x14ac:dyDescent="0.25">
      <c r="B228" s="17"/>
      <c r="C228" s="31">
        <v>225</v>
      </c>
      <c r="D228" s="31">
        <v>11.6</v>
      </c>
      <c r="E228" s="31">
        <v>-7.8</v>
      </c>
      <c r="F228" s="31">
        <v>0</v>
      </c>
      <c r="G228" s="23"/>
      <c r="H228" s="23"/>
      <c r="I228" s="21"/>
    </row>
    <row r="229" spans="2:9" x14ac:dyDescent="0.25">
      <c r="B229" s="17"/>
      <c r="C229" s="31">
        <v>226</v>
      </c>
      <c r="D229" s="31">
        <v>11.2</v>
      </c>
      <c r="E229" s="31">
        <v>-12.4</v>
      </c>
      <c r="F229" s="31">
        <v>0</v>
      </c>
      <c r="G229" s="23"/>
      <c r="H229" s="23"/>
      <c r="I229" s="21"/>
    </row>
    <row r="230" spans="2:9" x14ac:dyDescent="0.25">
      <c r="B230" s="17"/>
      <c r="C230" s="31">
        <v>227</v>
      </c>
      <c r="D230" s="31">
        <v>11</v>
      </c>
      <c r="E230" s="31">
        <v>-11.6</v>
      </c>
      <c r="F230" s="31">
        <v>0</v>
      </c>
      <c r="G230" s="23"/>
      <c r="H230" s="23"/>
      <c r="I230" s="21"/>
    </row>
    <row r="231" spans="2:9" x14ac:dyDescent="0.25">
      <c r="B231" s="17"/>
      <c r="C231" s="31">
        <v>228</v>
      </c>
      <c r="D231" s="31">
        <v>12.2</v>
      </c>
      <c r="E231" s="31">
        <v>-12.2</v>
      </c>
      <c r="F231" s="31">
        <v>0</v>
      </c>
      <c r="G231" s="23"/>
      <c r="H231" s="23"/>
      <c r="I231" s="21"/>
    </row>
    <row r="232" spans="2:9" x14ac:dyDescent="0.25">
      <c r="B232" s="17"/>
      <c r="C232" s="31">
        <v>229</v>
      </c>
      <c r="D232" s="31">
        <v>12</v>
      </c>
      <c r="E232" s="31">
        <v>-11</v>
      </c>
      <c r="F232" s="31">
        <v>0</v>
      </c>
      <c r="G232" s="23"/>
      <c r="H232" s="23"/>
      <c r="I232" s="21"/>
    </row>
    <row r="233" spans="2:9" x14ac:dyDescent="0.25">
      <c r="B233" s="17"/>
      <c r="C233" s="31">
        <v>230</v>
      </c>
      <c r="D233" s="31">
        <v>12.2</v>
      </c>
      <c r="E233" s="31">
        <v>-11.6</v>
      </c>
      <c r="F233" s="31">
        <v>0</v>
      </c>
      <c r="G233" s="23"/>
      <c r="H233" s="23"/>
      <c r="I233" s="21"/>
    </row>
    <row r="234" spans="2:9" x14ac:dyDescent="0.25">
      <c r="B234" s="17"/>
      <c r="C234" s="31">
        <v>231</v>
      </c>
      <c r="D234" s="31">
        <v>12.4</v>
      </c>
      <c r="E234" s="31">
        <v>-11.2</v>
      </c>
      <c r="F234" s="31">
        <v>0</v>
      </c>
      <c r="G234" s="23"/>
      <c r="H234" s="23"/>
      <c r="I234" s="21"/>
    </row>
    <row r="235" spans="2:9" x14ac:dyDescent="0.25">
      <c r="B235" s="17"/>
      <c r="C235" s="31">
        <v>232</v>
      </c>
      <c r="D235" s="31">
        <v>12</v>
      </c>
      <c r="E235" s="31">
        <v>-8</v>
      </c>
      <c r="F235" s="31">
        <v>0</v>
      </c>
      <c r="G235" s="23"/>
      <c r="H235" s="23"/>
      <c r="I235" s="21"/>
    </row>
    <row r="236" spans="2:9" x14ac:dyDescent="0.25">
      <c r="B236" s="17"/>
      <c r="C236" s="31">
        <v>233</v>
      </c>
      <c r="D236" s="31">
        <v>11.4</v>
      </c>
      <c r="E236" s="31">
        <v>-8.6</v>
      </c>
      <c r="F236" s="31">
        <v>0</v>
      </c>
      <c r="G236" s="23"/>
      <c r="H236" s="23"/>
      <c r="I236" s="21"/>
    </row>
    <row r="237" spans="2:9" x14ac:dyDescent="0.25">
      <c r="B237" s="17"/>
      <c r="C237" s="31">
        <v>234</v>
      </c>
      <c r="D237" s="31">
        <v>12.2</v>
      </c>
      <c r="E237" s="31">
        <v>-11</v>
      </c>
      <c r="F237" s="31">
        <v>0</v>
      </c>
      <c r="G237" s="23"/>
      <c r="H237" s="23"/>
      <c r="I237" s="21"/>
    </row>
    <row r="238" spans="2:9" x14ac:dyDescent="0.25">
      <c r="B238" s="17"/>
      <c r="C238" s="31">
        <v>235</v>
      </c>
      <c r="D238" s="31">
        <v>11.4</v>
      </c>
      <c r="E238" s="31">
        <v>-14.4</v>
      </c>
      <c r="F238" s="31">
        <v>0</v>
      </c>
      <c r="G238" s="23"/>
      <c r="H238" s="23"/>
      <c r="I238" s="21"/>
    </row>
    <row r="239" spans="2:9" x14ac:dyDescent="0.25">
      <c r="B239" s="17"/>
      <c r="C239" s="31">
        <v>236</v>
      </c>
      <c r="D239" s="31">
        <v>13</v>
      </c>
      <c r="E239" s="31">
        <v>-15.8</v>
      </c>
      <c r="F239" s="31">
        <v>0</v>
      </c>
      <c r="G239" s="23"/>
      <c r="H239" s="23"/>
      <c r="I239" s="21"/>
    </row>
    <row r="240" spans="2:9" x14ac:dyDescent="0.25">
      <c r="B240" s="17"/>
      <c r="C240" s="31">
        <v>237</v>
      </c>
      <c r="D240" s="31">
        <v>13.6</v>
      </c>
      <c r="E240" s="31">
        <v>-10.199999999999999</v>
      </c>
      <c r="F240" s="31">
        <v>0</v>
      </c>
      <c r="G240" s="23"/>
      <c r="H240" s="23"/>
      <c r="I240" s="21"/>
    </row>
    <row r="241" spans="2:9" x14ac:dyDescent="0.25">
      <c r="B241" s="17"/>
      <c r="C241" s="31">
        <v>238</v>
      </c>
      <c r="D241" s="31">
        <v>13.2</v>
      </c>
      <c r="E241" s="31">
        <v>-7.2</v>
      </c>
      <c r="F241" s="31">
        <v>0</v>
      </c>
      <c r="G241" s="23"/>
      <c r="H241" s="23"/>
      <c r="I241" s="21"/>
    </row>
    <row r="242" spans="2:9" x14ac:dyDescent="0.25">
      <c r="B242" s="17"/>
      <c r="C242" s="31">
        <v>239</v>
      </c>
      <c r="D242" s="31">
        <v>12.2</v>
      </c>
      <c r="E242" s="31">
        <v>-8</v>
      </c>
      <c r="F242" s="31">
        <v>0</v>
      </c>
      <c r="G242" s="23"/>
      <c r="H242" s="23"/>
      <c r="I242" s="21"/>
    </row>
    <row r="243" spans="2:9" x14ac:dyDescent="0.25">
      <c r="B243" s="17"/>
      <c r="C243" s="31">
        <v>240</v>
      </c>
      <c r="D243" s="31">
        <v>12.8</v>
      </c>
      <c r="E243" s="31">
        <v>-5.4</v>
      </c>
      <c r="F243" s="31">
        <v>0</v>
      </c>
      <c r="G243" s="23"/>
      <c r="H243" s="23"/>
      <c r="I243" s="21"/>
    </row>
    <row r="244" spans="2:9" x14ac:dyDescent="0.25">
      <c r="B244" s="17"/>
      <c r="C244" s="31">
        <v>241</v>
      </c>
      <c r="D244" s="31">
        <v>14</v>
      </c>
      <c r="E244" s="31">
        <v>-7</v>
      </c>
      <c r="F244" s="31">
        <v>0</v>
      </c>
      <c r="G244" s="23"/>
      <c r="H244" s="23"/>
      <c r="I244" s="21"/>
    </row>
    <row r="245" spans="2:9" x14ac:dyDescent="0.25">
      <c r="B245" s="17"/>
      <c r="C245" s="31">
        <v>242</v>
      </c>
      <c r="D245" s="31">
        <v>12</v>
      </c>
      <c r="E245" s="31">
        <v>-6</v>
      </c>
      <c r="F245" s="31">
        <v>0</v>
      </c>
      <c r="G245" s="23"/>
      <c r="H245" s="23"/>
      <c r="I245" s="21"/>
    </row>
    <row r="246" spans="2:9" x14ac:dyDescent="0.25">
      <c r="B246" s="17"/>
      <c r="C246" s="31">
        <v>243</v>
      </c>
      <c r="D246" s="31">
        <v>12.6</v>
      </c>
      <c r="E246" s="31">
        <v>-8.6</v>
      </c>
      <c r="F246" s="31">
        <v>0</v>
      </c>
      <c r="G246" s="23"/>
      <c r="H246" s="23"/>
      <c r="I246" s="21"/>
    </row>
    <row r="247" spans="2:9" x14ac:dyDescent="0.25">
      <c r="B247" s="17"/>
      <c r="C247" s="31">
        <v>244</v>
      </c>
      <c r="D247" s="31">
        <v>12</v>
      </c>
      <c r="E247" s="31">
        <v>-8.4</v>
      </c>
      <c r="F247" s="31">
        <v>0</v>
      </c>
      <c r="G247" s="23"/>
      <c r="H247" s="23"/>
      <c r="I247" s="21"/>
    </row>
    <row r="248" spans="2:9" x14ac:dyDescent="0.25">
      <c r="B248" s="17"/>
      <c r="C248" s="31">
        <v>245</v>
      </c>
      <c r="D248" s="31">
        <v>13.4</v>
      </c>
      <c r="E248" s="31">
        <v>-16.600000000000001</v>
      </c>
      <c r="F248" s="31">
        <v>0</v>
      </c>
      <c r="G248" s="23"/>
      <c r="H248" s="23"/>
      <c r="I248" s="21"/>
    </row>
    <row r="249" spans="2:9" x14ac:dyDescent="0.25">
      <c r="B249" s="17"/>
      <c r="C249" s="31">
        <v>246</v>
      </c>
      <c r="D249" s="31">
        <v>13.6</v>
      </c>
      <c r="E249" s="31">
        <v>-12.6</v>
      </c>
      <c r="F249" s="31">
        <v>0</v>
      </c>
      <c r="G249" s="23"/>
      <c r="H249" s="23"/>
      <c r="I249" s="21"/>
    </row>
    <row r="250" spans="2:9" x14ac:dyDescent="0.25">
      <c r="B250" s="17"/>
      <c r="C250" s="31">
        <v>247</v>
      </c>
      <c r="D250" s="31">
        <v>14</v>
      </c>
      <c r="E250" s="31">
        <v>-9.4</v>
      </c>
      <c r="F250" s="31">
        <v>0</v>
      </c>
      <c r="G250" s="23"/>
      <c r="H250" s="23"/>
      <c r="I250" s="21"/>
    </row>
    <row r="251" spans="2:9" x14ac:dyDescent="0.25">
      <c r="B251" s="17"/>
      <c r="C251" s="31">
        <v>248</v>
      </c>
      <c r="D251" s="31">
        <v>13.8</v>
      </c>
      <c r="E251" s="31">
        <v>-11.6</v>
      </c>
      <c r="F251" s="31">
        <v>0</v>
      </c>
      <c r="G251" s="23"/>
      <c r="H251" s="23"/>
      <c r="I251" s="21"/>
    </row>
    <row r="252" spans="2:9" x14ac:dyDescent="0.25">
      <c r="B252" s="17"/>
      <c r="C252" s="31">
        <v>249</v>
      </c>
      <c r="D252" s="31">
        <v>15.2</v>
      </c>
      <c r="E252" s="31">
        <v>-8.4</v>
      </c>
      <c r="F252" s="31">
        <v>0</v>
      </c>
      <c r="G252" s="23"/>
      <c r="H252" s="23"/>
      <c r="I252" s="21"/>
    </row>
    <row r="253" spans="2:9" x14ac:dyDescent="0.25">
      <c r="B253" s="17"/>
      <c r="C253" s="31">
        <v>250</v>
      </c>
      <c r="D253" s="31">
        <v>15.8</v>
      </c>
      <c r="E253" s="31">
        <v>-9.1999999999999993</v>
      </c>
      <c r="F253" s="31">
        <v>0</v>
      </c>
      <c r="G253" s="23"/>
      <c r="H253" s="23"/>
      <c r="I253" s="21"/>
    </row>
    <row r="254" spans="2:9" x14ac:dyDescent="0.25">
      <c r="B254" s="17"/>
      <c r="C254" s="31">
        <v>251</v>
      </c>
      <c r="D254" s="31">
        <v>14.8</v>
      </c>
      <c r="E254" s="31">
        <v>-8</v>
      </c>
      <c r="F254" s="31">
        <v>0</v>
      </c>
      <c r="G254" s="23"/>
      <c r="H254" s="23"/>
      <c r="I254" s="21"/>
    </row>
    <row r="255" spans="2:9" x14ac:dyDescent="0.25">
      <c r="B255" s="17"/>
      <c r="C255" s="31">
        <v>252</v>
      </c>
      <c r="D255" s="31">
        <v>15.6</v>
      </c>
      <c r="E255" s="31">
        <v>-8.8000000000000007</v>
      </c>
      <c r="F255" s="31">
        <v>0</v>
      </c>
      <c r="G255" s="23"/>
      <c r="H255" s="23"/>
      <c r="I255" s="21"/>
    </row>
    <row r="256" spans="2:9" x14ac:dyDescent="0.25">
      <c r="B256" s="17"/>
      <c r="C256" s="31">
        <v>253</v>
      </c>
      <c r="D256" s="31">
        <v>14.4</v>
      </c>
      <c r="E256" s="31">
        <v>-9</v>
      </c>
      <c r="F256" s="31">
        <v>0</v>
      </c>
      <c r="G256" s="23"/>
      <c r="H256" s="23"/>
      <c r="I256" s="21"/>
    </row>
    <row r="257" spans="2:9" x14ac:dyDescent="0.25">
      <c r="B257" s="17"/>
      <c r="C257" s="31">
        <v>254</v>
      </c>
      <c r="D257" s="31">
        <v>14.2</v>
      </c>
      <c r="E257" s="31">
        <v>-6.4</v>
      </c>
      <c r="F257" s="31">
        <v>0</v>
      </c>
      <c r="G257" s="23"/>
      <c r="H257" s="23"/>
      <c r="I257" s="21"/>
    </row>
    <row r="258" spans="2:9" x14ac:dyDescent="0.25">
      <c r="B258" s="17"/>
      <c r="C258" s="31">
        <v>255</v>
      </c>
      <c r="D258" s="31">
        <v>14.4</v>
      </c>
      <c r="E258" s="31">
        <v>-10</v>
      </c>
      <c r="F258" s="31">
        <v>0</v>
      </c>
      <c r="G258" s="23"/>
      <c r="H258" s="23"/>
      <c r="I258" s="21"/>
    </row>
    <row r="259" spans="2:9" x14ac:dyDescent="0.25">
      <c r="B259" s="17"/>
      <c r="C259" s="31">
        <v>256</v>
      </c>
      <c r="D259" s="31">
        <v>14.6</v>
      </c>
      <c r="E259" s="31">
        <v>-13</v>
      </c>
      <c r="F259" s="31">
        <v>0</v>
      </c>
      <c r="G259" s="23"/>
      <c r="H259" s="23"/>
      <c r="I259" s="21"/>
    </row>
    <row r="260" spans="2:9" x14ac:dyDescent="0.25">
      <c r="B260" s="17"/>
      <c r="C260" s="31">
        <v>257</v>
      </c>
      <c r="D260" s="31">
        <v>14.4</v>
      </c>
      <c r="E260" s="31">
        <v>-12.4</v>
      </c>
      <c r="F260" s="31">
        <v>0</v>
      </c>
      <c r="G260" s="23"/>
      <c r="H260" s="23"/>
      <c r="I260" s="21"/>
    </row>
    <row r="261" spans="2:9" x14ac:dyDescent="0.25">
      <c r="B261" s="17"/>
      <c r="C261" s="31">
        <v>258</v>
      </c>
      <c r="D261" s="31">
        <v>14.2</v>
      </c>
      <c r="E261" s="31">
        <v>-9</v>
      </c>
      <c r="F261" s="31">
        <v>0</v>
      </c>
      <c r="G261" s="23"/>
      <c r="H261" s="23"/>
      <c r="I261" s="21"/>
    </row>
    <row r="262" spans="2:9" x14ac:dyDescent="0.25">
      <c r="B262" s="17"/>
      <c r="C262" s="31">
        <v>259</v>
      </c>
      <c r="D262" s="31">
        <v>14</v>
      </c>
      <c r="E262" s="31">
        <v>-11</v>
      </c>
      <c r="F262" s="31">
        <v>0</v>
      </c>
      <c r="G262" s="23"/>
      <c r="H262" s="23"/>
      <c r="I262" s="21"/>
    </row>
    <row r="263" spans="2:9" x14ac:dyDescent="0.25">
      <c r="B263" s="17"/>
      <c r="C263" s="31">
        <v>260</v>
      </c>
      <c r="D263" s="31">
        <v>12.8</v>
      </c>
      <c r="E263" s="31">
        <v>-13</v>
      </c>
      <c r="F263" s="31">
        <v>0</v>
      </c>
      <c r="G263" s="23"/>
      <c r="H263" s="23"/>
      <c r="I263" s="21"/>
    </row>
    <row r="264" spans="2:9" x14ac:dyDescent="0.25">
      <c r="B264" s="17"/>
      <c r="C264" s="31">
        <v>261</v>
      </c>
      <c r="D264" s="31">
        <v>13.2</v>
      </c>
      <c r="E264" s="31">
        <v>-15.4</v>
      </c>
      <c r="F264" s="31">
        <v>0</v>
      </c>
      <c r="G264" s="23"/>
      <c r="H264" s="23"/>
      <c r="I264" s="21"/>
    </row>
    <row r="265" spans="2:9" x14ac:dyDescent="0.25">
      <c r="B265" s="17"/>
      <c r="C265" s="31">
        <v>262</v>
      </c>
      <c r="D265" s="31">
        <v>15</v>
      </c>
      <c r="E265" s="31">
        <v>-16</v>
      </c>
      <c r="F265" s="31">
        <v>0</v>
      </c>
      <c r="G265" s="23"/>
      <c r="H265" s="23"/>
      <c r="I265" s="21"/>
    </row>
    <row r="266" spans="2:9" x14ac:dyDescent="0.25">
      <c r="B266" s="17"/>
      <c r="C266" s="31">
        <v>263</v>
      </c>
      <c r="D266" s="31">
        <v>15.6</v>
      </c>
      <c r="E266" s="31">
        <v>-13.4</v>
      </c>
      <c r="F266" s="31">
        <v>0</v>
      </c>
      <c r="G266" s="23"/>
      <c r="H266" s="23"/>
      <c r="I266" s="21"/>
    </row>
    <row r="267" spans="2:9" x14ac:dyDescent="0.25">
      <c r="B267" s="17"/>
      <c r="C267" s="31">
        <v>264</v>
      </c>
      <c r="D267" s="31">
        <v>16.399999999999999</v>
      </c>
      <c r="E267" s="31">
        <v>-12.8</v>
      </c>
      <c r="F267" s="31">
        <v>0</v>
      </c>
      <c r="G267" s="23"/>
      <c r="H267" s="23"/>
      <c r="I267" s="21"/>
    </row>
    <row r="268" spans="2:9" x14ac:dyDescent="0.25">
      <c r="B268" s="17"/>
      <c r="C268" s="31">
        <v>265</v>
      </c>
      <c r="D268" s="31">
        <v>15</v>
      </c>
      <c r="E268" s="31">
        <v>-9.8000000000000007</v>
      </c>
      <c r="F268" s="31">
        <v>0</v>
      </c>
      <c r="G268" s="23"/>
      <c r="H268" s="23"/>
      <c r="I268" s="21"/>
    </row>
    <row r="269" spans="2:9" x14ac:dyDescent="0.25">
      <c r="B269" s="17"/>
      <c r="C269" s="31">
        <v>266</v>
      </c>
      <c r="D269" s="31">
        <v>12.6</v>
      </c>
      <c r="E269" s="31">
        <v>-1.8</v>
      </c>
      <c r="F269" s="31">
        <v>0</v>
      </c>
      <c r="G269" s="23"/>
      <c r="H269" s="23"/>
      <c r="I269" s="21"/>
    </row>
    <row r="270" spans="2:9" x14ac:dyDescent="0.25">
      <c r="B270" s="17"/>
      <c r="C270" s="31">
        <v>267</v>
      </c>
      <c r="D270" s="31">
        <v>13.4</v>
      </c>
      <c r="E270" s="31">
        <v>-9.1999999999999993</v>
      </c>
      <c r="F270" s="31">
        <v>0</v>
      </c>
      <c r="G270" s="23"/>
      <c r="H270" s="23"/>
      <c r="I270" s="21"/>
    </row>
    <row r="271" spans="2:9" x14ac:dyDescent="0.25">
      <c r="B271" s="17"/>
      <c r="C271" s="31">
        <v>268</v>
      </c>
      <c r="D271" s="31">
        <v>14</v>
      </c>
      <c r="E271" s="31">
        <v>-10</v>
      </c>
      <c r="F271" s="31">
        <v>0</v>
      </c>
      <c r="G271" s="23"/>
      <c r="H271" s="23"/>
      <c r="I271" s="21"/>
    </row>
    <row r="272" spans="2:9" x14ac:dyDescent="0.25">
      <c r="B272" s="17"/>
      <c r="C272" s="31">
        <v>269</v>
      </c>
      <c r="D272" s="31">
        <v>13.2</v>
      </c>
      <c r="E272" s="31">
        <v>-8</v>
      </c>
      <c r="F272" s="31">
        <v>0</v>
      </c>
      <c r="G272" s="23"/>
      <c r="H272" s="23"/>
      <c r="I272" s="21"/>
    </row>
    <row r="273" spans="2:9" x14ac:dyDescent="0.25">
      <c r="B273" s="17"/>
      <c r="C273" s="31">
        <v>270</v>
      </c>
      <c r="D273" s="31">
        <v>14</v>
      </c>
      <c r="E273" s="31">
        <v>-9</v>
      </c>
      <c r="F273" s="31">
        <v>0</v>
      </c>
      <c r="G273" s="23"/>
      <c r="H273" s="23"/>
      <c r="I273" s="21"/>
    </row>
    <row r="274" spans="2:9" x14ac:dyDescent="0.25">
      <c r="B274" s="17"/>
      <c r="C274" s="31">
        <v>271</v>
      </c>
      <c r="D274" s="31">
        <v>13.8</v>
      </c>
      <c r="E274" s="31">
        <v>-8.8000000000000007</v>
      </c>
      <c r="F274" s="31">
        <v>0</v>
      </c>
      <c r="G274" s="23"/>
      <c r="H274" s="23"/>
      <c r="I274" s="21"/>
    </row>
    <row r="275" spans="2:9" x14ac:dyDescent="0.25">
      <c r="B275" s="17"/>
      <c r="C275" s="31">
        <v>272</v>
      </c>
      <c r="D275" s="31">
        <v>14.4</v>
      </c>
      <c r="E275" s="31">
        <v>-8.6</v>
      </c>
      <c r="F275" s="31">
        <v>0</v>
      </c>
      <c r="G275" s="23"/>
      <c r="H275" s="23"/>
      <c r="I275" s="21"/>
    </row>
    <row r="276" spans="2:9" x14ac:dyDescent="0.25">
      <c r="B276" s="17"/>
      <c r="C276" s="31">
        <v>273</v>
      </c>
      <c r="D276" s="31">
        <v>15.8</v>
      </c>
      <c r="E276" s="31">
        <v>-14</v>
      </c>
      <c r="F276" s="31">
        <v>0</v>
      </c>
      <c r="G276" s="23"/>
      <c r="H276" s="23"/>
      <c r="I276" s="21"/>
    </row>
    <row r="277" spans="2:9" x14ac:dyDescent="0.25">
      <c r="B277" s="17"/>
      <c r="C277" s="31">
        <v>274</v>
      </c>
      <c r="D277" s="31">
        <v>16.600000000000001</v>
      </c>
      <c r="E277" s="31">
        <v>-11.4</v>
      </c>
      <c r="F277" s="31">
        <v>0</v>
      </c>
      <c r="G277" s="23"/>
      <c r="H277" s="23"/>
      <c r="I277" s="21"/>
    </row>
    <row r="278" spans="2:9" x14ac:dyDescent="0.25">
      <c r="B278" s="17"/>
      <c r="C278" s="31">
        <v>275</v>
      </c>
      <c r="D278" s="31">
        <v>17.2</v>
      </c>
      <c r="E278" s="31">
        <v>-8.8000000000000007</v>
      </c>
      <c r="F278" s="31">
        <v>0</v>
      </c>
      <c r="G278" s="23"/>
      <c r="H278" s="23"/>
      <c r="I278" s="21"/>
    </row>
    <row r="279" spans="2:9" x14ac:dyDescent="0.25">
      <c r="B279" s="17"/>
      <c r="C279" s="31">
        <v>276</v>
      </c>
      <c r="D279" s="31">
        <v>15.6</v>
      </c>
      <c r="E279" s="31">
        <v>-7.2</v>
      </c>
      <c r="F279" s="31">
        <v>0</v>
      </c>
      <c r="G279" s="23"/>
      <c r="H279" s="23"/>
      <c r="I279" s="21"/>
    </row>
    <row r="280" spans="2:9" x14ac:dyDescent="0.25">
      <c r="B280" s="17"/>
      <c r="C280" s="31">
        <v>277</v>
      </c>
      <c r="D280" s="31">
        <v>13.2</v>
      </c>
      <c r="E280" s="31">
        <v>-5.2</v>
      </c>
      <c r="F280" s="31">
        <v>0</v>
      </c>
      <c r="G280" s="23"/>
      <c r="H280" s="23"/>
      <c r="I280" s="21"/>
    </row>
    <row r="281" spans="2:9" x14ac:dyDescent="0.25">
      <c r="B281" s="17"/>
      <c r="C281" s="31">
        <v>278</v>
      </c>
      <c r="D281" s="31">
        <v>12.2</v>
      </c>
      <c r="E281" s="31">
        <v>-5.4</v>
      </c>
      <c r="F281" s="31">
        <v>0.7</v>
      </c>
      <c r="G281" s="23"/>
      <c r="H281" s="23"/>
      <c r="I281" s="21"/>
    </row>
    <row r="282" spans="2:9" x14ac:dyDescent="0.25">
      <c r="B282" s="17"/>
      <c r="C282" s="31">
        <v>279</v>
      </c>
      <c r="D282" s="31">
        <v>14</v>
      </c>
      <c r="E282" s="31">
        <v>-0.6</v>
      </c>
      <c r="F282" s="31">
        <v>0.1</v>
      </c>
      <c r="G282" s="23"/>
      <c r="H282" s="23"/>
      <c r="I282" s="21"/>
    </row>
    <row r="283" spans="2:9" x14ac:dyDescent="0.25">
      <c r="B283" s="17"/>
      <c r="C283" s="31">
        <v>280</v>
      </c>
      <c r="D283" s="31">
        <v>10</v>
      </c>
      <c r="E283" s="31">
        <v>-1.8</v>
      </c>
      <c r="F283" s="31">
        <v>0</v>
      </c>
      <c r="G283" s="23"/>
      <c r="H283" s="23"/>
      <c r="I283" s="21"/>
    </row>
    <row r="284" spans="2:9" x14ac:dyDescent="0.25">
      <c r="B284" s="17"/>
      <c r="C284" s="31">
        <v>281</v>
      </c>
      <c r="D284" s="31">
        <v>13</v>
      </c>
      <c r="E284" s="31">
        <v>-8</v>
      </c>
      <c r="F284" s="31">
        <v>0</v>
      </c>
      <c r="G284" s="23"/>
      <c r="H284" s="23"/>
      <c r="I284" s="21"/>
    </row>
    <row r="285" spans="2:9" x14ac:dyDescent="0.25">
      <c r="B285" s="17"/>
      <c r="C285" s="31">
        <v>282</v>
      </c>
      <c r="D285" s="31">
        <v>14.8</v>
      </c>
      <c r="E285" s="31">
        <v>-9</v>
      </c>
      <c r="F285" s="31">
        <v>0</v>
      </c>
      <c r="G285" s="23"/>
      <c r="H285" s="23"/>
      <c r="I285" s="21"/>
    </row>
    <row r="286" spans="2:9" x14ac:dyDescent="0.25">
      <c r="B286" s="17"/>
      <c r="C286" s="31">
        <v>283</v>
      </c>
      <c r="D286" s="31">
        <v>15.8</v>
      </c>
      <c r="E286" s="31">
        <v>-8.4</v>
      </c>
      <c r="F286" s="31">
        <v>0</v>
      </c>
      <c r="G286" s="23"/>
      <c r="H286" s="23"/>
      <c r="I286" s="21"/>
    </row>
    <row r="287" spans="2:9" x14ac:dyDescent="0.25">
      <c r="B287" s="17"/>
      <c r="C287" s="31">
        <v>284</v>
      </c>
      <c r="D287" s="31">
        <v>15.6</v>
      </c>
      <c r="E287" s="31">
        <v>-4.5999999999999996</v>
      </c>
      <c r="F287" s="31">
        <v>0</v>
      </c>
      <c r="G287" s="23"/>
      <c r="H287" s="23"/>
      <c r="I287" s="21"/>
    </row>
    <row r="288" spans="2:9" x14ac:dyDescent="0.25">
      <c r="B288" s="17"/>
      <c r="C288" s="31">
        <v>285</v>
      </c>
      <c r="D288" s="31">
        <v>15.2</v>
      </c>
      <c r="E288" s="31">
        <v>-7</v>
      </c>
      <c r="F288" s="31">
        <v>0</v>
      </c>
      <c r="G288" s="23"/>
      <c r="H288" s="23"/>
      <c r="I288" s="21"/>
    </row>
    <row r="289" spans="2:9" x14ac:dyDescent="0.25">
      <c r="B289" s="17"/>
      <c r="C289" s="31">
        <v>286</v>
      </c>
      <c r="D289" s="31">
        <v>12.2</v>
      </c>
      <c r="E289" s="31">
        <v>-2.8</v>
      </c>
      <c r="F289" s="31">
        <v>3.8</v>
      </c>
      <c r="G289" s="23"/>
      <c r="H289" s="23"/>
      <c r="I289" s="21"/>
    </row>
    <row r="290" spans="2:9" x14ac:dyDescent="0.25">
      <c r="B290" s="17"/>
      <c r="C290" s="31">
        <v>287</v>
      </c>
      <c r="D290" s="31">
        <v>12.4</v>
      </c>
      <c r="E290" s="31">
        <v>-1.6</v>
      </c>
      <c r="F290" s="31">
        <v>5.4</v>
      </c>
      <c r="G290" s="23"/>
      <c r="H290" s="23"/>
      <c r="I290" s="21"/>
    </row>
    <row r="291" spans="2:9" x14ac:dyDescent="0.25">
      <c r="B291" s="17"/>
      <c r="C291" s="31">
        <v>288</v>
      </c>
      <c r="D291" s="31">
        <v>10</v>
      </c>
      <c r="E291" s="31">
        <v>0.6</v>
      </c>
      <c r="F291" s="31">
        <v>0</v>
      </c>
      <c r="G291" s="23"/>
      <c r="H291" s="23"/>
      <c r="I291" s="21"/>
    </row>
    <row r="292" spans="2:9" x14ac:dyDescent="0.25">
      <c r="B292" s="17"/>
      <c r="C292" s="31">
        <v>289</v>
      </c>
      <c r="D292" s="31">
        <v>11</v>
      </c>
      <c r="E292" s="31">
        <v>0.6</v>
      </c>
      <c r="F292" s="31">
        <v>0</v>
      </c>
      <c r="G292" s="23"/>
      <c r="H292" s="23"/>
      <c r="I292" s="21"/>
    </row>
    <row r="293" spans="2:9" x14ac:dyDescent="0.25">
      <c r="B293" s="17"/>
      <c r="C293" s="31">
        <v>290</v>
      </c>
      <c r="D293" s="31">
        <v>13.8</v>
      </c>
      <c r="E293" s="31">
        <v>-4.5999999999999996</v>
      </c>
      <c r="F293" s="31">
        <v>0</v>
      </c>
      <c r="G293" s="23"/>
      <c r="H293" s="23"/>
      <c r="I293" s="21"/>
    </row>
    <row r="294" spans="2:9" x14ac:dyDescent="0.25">
      <c r="B294" s="17"/>
      <c r="C294" s="31">
        <v>291</v>
      </c>
      <c r="D294" s="31">
        <v>13.8</v>
      </c>
      <c r="E294" s="31">
        <v>-4.5999999999999996</v>
      </c>
      <c r="F294" s="31">
        <v>0</v>
      </c>
      <c r="G294" s="23"/>
      <c r="H294" s="23"/>
      <c r="I294" s="21"/>
    </row>
    <row r="295" spans="2:9" x14ac:dyDescent="0.25">
      <c r="B295" s="17"/>
      <c r="C295" s="31">
        <v>292</v>
      </c>
      <c r="D295" s="31">
        <v>13.8</v>
      </c>
      <c r="E295" s="31">
        <v>-4.5999999999999996</v>
      </c>
      <c r="F295" s="31">
        <v>0</v>
      </c>
      <c r="G295" s="23"/>
      <c r="H295" s="23"/>
      <c r="I295" s="21"/>
    </row>
    <row r="296" spans="2:9" x14ac:dyDescent="0.25">
      <c r="B296" s="17"/>
      <c r="C296" s="31">
        <v>293</v>
      </c>
      <c r="D296" s="31">
        <v>13.8</v>
      </c>
      <c r="E296" s="31">
        <v>-4.5999999999999996</v>
      </c>
      <c r="F296" s="31">
        <v>0</v>
      </c>
      <c r="G296" s="23"/>
      <c r="H296" s="23"/>
      <c r="I296" s="21"/>
    </row>
    <row r="297" spans="2:9" x14ac:dyDescent="0.25">
      <c r="B297" s="17"/>
      <c r="C297" s="31">
        <v>294</v>
      </c>
      <c r="D297" s="31">
        <v>13.8</v>
      </c>
      <c r="E297" s="31">
        <v>-4.5999999999999996</v>
      </c>
      <c r="F297" s="31">
        <v>0</v>
      </c>
      <c r="G297" s="23"/>
      <c r="H297" s="23"/>
      <c r="I297" s="21"/>
    </row>
    <row r="298" spans="2:9" x14ac:dyDescent="0.25">
      <c r="B298" s="17"/>
      <c r="C298" s="31">
        <v>295</v>
      </c>
      <c r="D298" s="31">
        <v>13.8</v>
      </c>
      <c r="E298" s="31">
        <v>-4.5999999999999996</v>
      </c>
      <c r="F298" s="31">
        <v>0</v>
      </c>
      <c r="G298" s="23"/>
      <c r="H298" s="23"/>
      <c r="I298" s="21"/>
    </row>
    <row r="299" spans="2:9" x14ac:dyDescent="0.25">
      <c r="B299" s="17"/>
      <c r="C299" s="31">
        <v>296</v>
      </c>
      <c r="D299" s="31">
        <v>13.8</v>
      </c>
      <c r="E299" s="31">
        <v>-4.5999999999999996</v>
      </c>
      <c r="F299" s="31">
        <v>0</v>
      </c>
      <c r="G299" s="23"/>
      <c r="H299" s="23"/>
      <c r="I299" s="21"/>
    </row>
    <row r="300" spans="2:9" x14ac:dyDescent="0.25">
      <c r="B300" s="17"/>
      <c r="C300" s="31">
        <v>297</v>
      </c>
      <c r="D300" s="31">
        <v>14.8</v>
      </c>
      <c r="E300" s="31">
        <v>-6.4</v>
      </c>
      <c r="F300" s="31">
        <v>0</v>
      </c>
      <c r="G300" s="23"/>
      <c r="H300" s="23"/>
      <c r="I300" s="21"/>
    </row>
    <row r="301" spans="2:9" x14ac:dyDescent="0.25">
      <c r="B301" s="17"/>
      <c r="C301" s="31">
        <v>298</v>
      </c>
      <c r="D301" s="31">
        <v>15.8</v>
      </c>
      <c r="E301" s="31">
        <v>-4.2</v>
      </c>
      <c r="F301" s="31">
        <v>0</v>
      </c>
      <c r="G301" s="23"/>
      <c r="H301" s="23"/>
      <c r="I301" s="21"/>
    </row>
    <row r="302" spans="2:9" x14ac:dyDescent="0.25">
      <c r="B302" s="17"/>
      <c r="C302" s="31">
        <v>299</v>
      </c>
      <c r="D302" s="31">
        <v>13.8</v>
      </c>
      <c r="E302" s="31">
        <v>-6.6</v>
      </c>
      <c r="F302" s="31">
        <v>0</v>
      </c>
      <c r="G302" s="23"/>
      <c r="H302" s="23"/>
      <c r="I302" s="21"/>
    </row>
    <row r="303" spans="2:9" x14ac:dyDescent="0.25">
      <c r="B303" s="17"/>
      <c r="C303" s="31">
        <v>300</v>
      </c>
      <c r="D303" s="31">
        <v>16.600000000000001</v>
      </c>
      <c r="E303" s="31">
        <v>-6.4</v>
      </c>
      <c r="F303" s="31">
        <v>0</v>
      </c>
      <c r="G303" s="23"/>
      <c r="H303" s="23"/>
      <c r="I303" s="21"/>
    </row>
    <row r="304" spans="2:9" x14ac:dyDescent="0.25">
      <c r="B304" s="17"/>
      <c r="C304" s="31">
        <v>301</v>
      </c>
      <c r="D304" s="31">
        <v>17</v>
      </c>
      <c r="E304" s="31">
        <v>-7</v>
      </c>
      <c r="F304" s="31">
        <v>0</v>
      </c>
      <c r="G304" s="23"/>
      <c r="H304" s="23"/>
      <c r="I304" s="21"/>
    </row>
    <row r="305" spans="2:9" x14ac:dyDescent="0.25">
      <c r="B305" s="17"/>
      <c r="C305" s="31">
        <v>302</v>
      </c>
      <c r="D305" s="31">
        <v>16.2</v>
      </c>
      <c r="E305" s="31">
        <v>-8.8000000000000007</v>
      </c>
      <c r="F305" s="31">
        <v>0</v>
      </c>
      <c r="G305" s="23"/>
      <c r="H305" s="23"/>
      <c r="I305" s="21"/>
    </row>
    <row r="306" spans="2:9" x14ac:dyDescent="0.25">
      <c r="B306" s="17"/>
      <c r="C306" s="31">
        <v>303</v>
      </c>
      <c r="D306" s="31">
        <v>17</v>
      </c>
      <c r="E306" s="31">
        <v>-4.4000000000000004</v>
      </c>
      <c r="F306" s="31">
        <v>0</v>
      </c>
      <c r="G306" s="23"/>
      <c r="H306" s="23"/>
      <c r="I306" s="21"/>
    </row>
    <row r="307" spans="2:9" x14ac:dyDescent="0.25">
      <c r="B307" s="17"/>
      <c r="C307" s="31">
        <v>304</v>
      </c>
      <c r="D307" s="31">
        <v>16</v>
      </c>
      <c r="E307" s="31">
        <v>-2.8</v>
      </c>
      <c r="F307" s="31">
        <v>0</v>
      </c>
      <c r="G307" s="23"/>
      <c r="H307" s="23"/>
      <c r="I307" s="21"/>
    </row>
    <row r="308" spans="2:9" x14ac:dyDescent="0.25">
      <c r="B308" s="17"/>
      <c r="C308" s="31">
        <v>305</v>
      </c>
      <c r="D308" s="31">
        <v>16.600000000000001</v>
      </c>
      <c r="E308" s="31">
        <v>-3</v>
      </c>
      <c r="F308" s="31">
        <v>0.2</v>
      </c>
      <c r="G308" s="23"/>
      <c r="H308" s="23"/>
      <c r="I308" s="21"/>
    </row>
    <row r="309" spans="2:9" x14ac:dyDescent="0.25">
      <c r="B309" s="17"/>
      <c r="C309" s="31">
        <v>306</v>
      </c>
      <c r="D309" s="31">
        <v>12.2</v>
      </c>
      <c r="E309" s="31">
        <v>-4.5999999999999996</v>
      </c>
      <c r="F309" s="31">
        <v>0</v>
      </c>
      <c r="G309" s="23"/>
      <c r="H309" s="23"/>
      <c r="I309" s="21"/>
    </row>
    <row r="310" spans="2:9" x14ac:dyDescent="0.25">
      <c r="B310" s="17"/>
      <c r="C310" s="31">
        <v>307</v>
      </c>
      <c r="D310" s="31">
        <v>16.600000000000001</v>
      </c>
      <c r="E310" s="31">
        <v>-6.8</v>
      </c>
      <c r="F310" s="31">
        <v>0</v>
      </c>
      <c r="G310" s="23"/>
      <c r="H310" s="23"/>
      <c r="I310" s="21"/>
    </row>
    <row r="311" spans="2:9" x14ac:dyDescent="0.25">
      <c r="B311" s="17"/>
      <c r="C311" s="31">
        <v>308</v>
      </c>
      <c r="D311" s="31">
        <v>17.399999999999999</v>
      </c>
      <c r="E311" s="31">
        <v>-7.2</v>
      </c>
      <c r="F311" s="31">
        <v>0</v>
      </c>
      <c r="G311" s="23"/>
      <c r="H311" s="23"/>
      <c r="I311" s="21"/>
    </row>
    <row r="312" spans="2:9" x14ac:dyDescent="0.25">
      <c r="B312" s="17"/>
      <c r="C312" s="31">
        <v>309</v>
      </c>
      <c r="D312" s="31">
        <v>16.8</v>
      </c>
      <c r="E312" s="31">
        <v>-6</v>
      </c>
      <c r="F312" s="31">
        <v>0</v>
      </c>
      <c r="G312" s="23"/>
      <c r="H312" s="23"/>
      <c r="I312" s="21"/>
    </row>
    <row r="313" spans="2:9" x14ac:dyDescent="0.25">
      <c r="B313" s="17"/>
      <c r="C313" s="31">
        <v>310</v>
      </c>
      <c r="D313" s="31">
        <v>17.399999999999999</v>
      </c>
      <c r="E313" s="31">
        <v>-8.1999999999999993</v>
      </c>
      <c r="F313" s="31">
        <v>0</v>
      </c>
      <c r="G313" s="23"/>
      <c r="H313" s="23"/>
      <c r="I313" s="21"/>
    </row>
    <row r="314" spans="2:9" x14ac:dyDescent="0.25">
      <c r="B314" s="17"/>
      <c r="C314" s="31">
        <v>311</v>
      </c>
      <c r="D314" s="31">
        <v>17</v>
      </c>
      <c r="E314" s="31">
        <v>-2.6</v>
      </c>
      <c r="F314" s="31">
        <v>1.2</v>
      </c>
      <c r="G314" s="23"/>
      <c r="H314" s="23"/>
      <c r="I314" s="21"/>
    </row>
    <row r="315" spans="2:9" x14ac:dyDescent="0.25">
      <c r="B315" s="17"/>
      <c r="C315" s="31">
        <v>312</v>
      </c>
      <c r="D315" s="31">
        <v>17</v>
      </c>
      <c r="E315" s="31">
        <v>-7.4</v>
      </c>
      <c r="F315" s="31">
        <v>0</v>
      </c>
      <c r="G315" s="23"/>
      <c r="H315" s="23"/>
      <c r="I315" s="21"/>
    </row>
    <row r="316" spans="2:9" x14ac:dyDescent="0.25">
      <c r="B316" s="17"/>
      <c r="C316" s="31">
        <v>313</v>
      </c>
      <c r="D316" s="31">
        <v>16</v>
      </c>
      <c r="E316" s="31">
        <v>-4.8</v>
      </c>
      <c r="F316" s="31">
        <v>0</v>
      </c>
      <c r="G316" s="23"/>
      <c r="H316" s="23"/>
      <c r="I316" s="21"/>
    </row>
    <row r="317" spans="2:9" x14ac:dyDescent="0.25">
      <c r="B317" s="17"/>
      <c r="C317" s="31">
        <v>314</v>
      </c>
      <c r="D317" s="31">
        <v>18.600000000000001</v>
      </c>
      <c r="E317" s="31">
        <v>-4.2</v>
      </c>
      <c r="F317" s="31">
        <v>0</v>
      </c>
      <c r="G317" s="23"/>
      <c r="H317" s="23"/>
      <c r="I317" s="21"/>
    </row>
    <row r="318" spans="2:9" x14ac:dyDescent="0.25">
      <c r="B318" s="17"/>
      <c r="C318" s="31">
        <v>315</v>
      </c>
      <c r="D318" s="31">
        <v>17</v>
      </c>
      <c r="E318" s="31">
        <v>-5.2</v>
      </c>
      <c r="F318" s="31">
        <v>0</v>
      </c>
      <c r="G318" s="23"/>
      <c r="H318" s="23"/>
      <c r="I318" s="21"/>
    </row>
    <row r="319" spans="2:9" x14ac:dyDescent="0.25">
      <c r="B319" s="17"/>
      <c r="C319" s="31">
        <v>316</v>
      </c>
      <c r="D319" s="31">
        <v>16.600000000000001</v>
      </c>
      <c r="E319" s="31">
        <v>-4.2</v>
      </c>
      <c r="F319" s="31">
        <v>0</v>
      </c>
      <c r="G319" s="23"/>
      <c r="H319" s="23"/>
      <c r="I319" s="21"/>
    </row>
    <row r="320" spans="2:9" x14ac:dyDescent="0.25">
      <c r="B320" s="17"/>
      <c r="C320" s="31">
        <v>317</v>
      </c>
      <c r="D320" s="31">
        <v>16.8</v>
      </c>
      <c r="E320" s="31">
        <v>-5.8</v>
      </c>
      <c r="F320" s="31">
        <v>0</v>
      </c>
      <c r="G320" s="23"/>
      <c r="H320" s="23"/>
      <c r="I320" s="21"/>
    </row>
    <row r="321" spans="2:9" x14ac:dyDescent="0.25">
      <c r="B321" s="17"/>
      <c r="C321" s="31">
        <v>318</v>
      </c>
      <c r="D321" s="31">
        <v>15.6</v>
      </c>
      <c r="E321" s="31">
        <v>-4.8</v>
      </c>
      <c r="F321" s="31">
        <v>0</v>
      </c>
      <c r="G321" s="23"/>
      <c r="H321" s="23"/>
      <c r="I321" s="21"/>
    </row>
    <row r="322" spans="2:9" x14ac:dyDescent="0.25">
      <c r="B322" s="17"/>
      <c r="C322" s="31">
        <v>319</v>
      </c>
      <c r="D322" s="31">
        <v>19.2</v>
      </c>
      <c r="E322" s="31">
        <v>-7</v>
      </c>
      <c r="F322" s="31">
        <v>0</v>
      </c>
      <c r="G322" s="23"/>
      <c r="H322" s="23"/>
      <c r="I322" s="21"/>
    </row>
    <row r="323" spans="2:9" x14ac:dyDescent="0.25">
      <c r="B323" s="17"/>
      <c r="C323" s="31">
        <v>320</v>
      </c>
      <c r="D323" s="31">
        <v>16.8</v>
      </c>
      <c r="E323" s="31">
        <v>-4.8</v>
      </c>
      <c r="F323" s="31">
        <v>0</v>
      </c>
      <c r="G323" s="23"/>
      <c r="H323" s="23"/>
      <c r="I323" s="21"/>
    </row>
    <row r="324" spans="2:9" x14ac:dyDescent="0.25">
      <c r="B324" s="17"/>
      <c r="C324" s="31">
        <v>321</v>
      </c>
      <c r="D324" s="31">
        <v>15.8</v>
      </c>
      <c r="E324" s="31">
        <v>-4.5999999999999996</v>
      </c>
      <c r="F324" s="31">
        <v>0</v>
      </c>
      <c r="G324" s="23"/>
      <c r="H324" s="23"/>
      <c r="I324" s="21"/>
    </row>
    <row r="325" spans="2:9" x14ac:dyDescent="0.25">
      <c r="B325" s="17"/>
      <c r="C325" s="31">
        <v>322</v>
      </c>
      <c r="D325" s="31">
        <v>18.399999999999999</v>
      </c>
      <c r="E325" s="31">
        <v>-7.8</v>
      </c>
      <c r="F325" s="31">
        <v>0</v>
      </c>
      <c r="G325" s="23"/>
      <c r="H325" s="23"/>
      <c r="I325" s="21"/>
    </row>
    <row r="326" spans="2:9" x14ac:dyDescent="0.25">
      <c r="B326" s="17"/>
      <c r="C326" s="31">
        <v>323</v>
      </c>
      <c r="D326" s="31">
        <v>17</v>
      </c>
      <c r="E326" s="31">
        <v>-3.2</v>
      </c>
      <c r="F326" s="31">
        <v>0</v>
      </c>
      <c r="G326" s="23"/>
      <c r="H326" s="23"/>
      <c r="I326" s="21"/>
    </row>
    <row r="327" spans="2:9" x14ac:dyDescent="0.25">
      <c r="B327" s="17"/>
      <c r="C327" s="31">
        <v>324</v>
      </c>
      <c r="D327" s="31">
        <v>18.399999999999999</v>
      </c>
      <c r="E327" s="31">
        <v>-7.2</v>
      </c>
      <c r="F327" s="31">
        <v>0</v>
      </c>
      <c r="G327" s="23"/>
      <c r="H327" s="23"/>
      <c r="I327" s="21"/>
    </row>
    <row r="328" spans="2:9" x14ac:dyDescent="0.25">
      <c r="B328" s="17"/>
      <c r="C328" s="31">
        <v>325</v>
      </c>
      <c r="D328" s="31">
        <v>16.600000000000001</v>
      </c>
      <c r="E328" s="31">
        <v>-3</v>
      </c>
      <c r="F328" s="31">
        <v>0.4</v>
      </c>
      <c r="G328" s="23"/>
      <c r="H328" s="23"/>
      <c r="I328" s="21"/>
    </row>
    <row r="329" spans="2:9" x14ac:dyDescent="0.25">
      <c r="B329" s="17"/>
      <c r="C329" s="31">
        <v>326</v>
      </c>
      <c r="D329" s="31">
        <v>19.2</v>
      </c>
      <c r="E329" s="31">
        <v>-9</v>
      </c>
      <c r="F329" s="31">
        <v>0</v>
      </c>
      <c r="G329" s="23"/>
      <c r="H329" s="23"/>
      <c r="I329" s="21"/>
    </row>
    <row r="330" spans="2:9" x14ac:dyDescent="0.25">
      <c r="B330" s="17"/>
      <c r="C330" s="31">
        <v>327</v>
      </c>
      <c r="D330" s="31">
        <v>16.399999999999999</v>
      </c>
      <c r="E330" s="31">
        <v>-10.199999999999999</v>
      </c>
      <c r="F330" s="31">
        <v>0</v>
      </c>
      <c r="G330" s="23"/>
      <c r="H330" s="23"/>
      <c r="I330" s="21"/>
    </row>
    <row r="331" spans="2:9" x14ac:dyDescent="0.25">
      <c r="B331" s="17"/>
      <c r="C331" s="31">
        <v>328</v>
      </c>
      <c r="D331" s="31">
        <v>17.2</v>
      </c>
      <c r="E331" s="31">
        <v>-9.4</v>
      </c>
      <c r="F331" s="31">
        <v>0</v>
      </c>
      <c r="G331" s="23"/>
      <c r="H331" s="23"/>
      <c r="I331" s="21"/>
    </row>
    <row r="332" spans="2:9" x14ac:dyDescent="0.25">
      <c r="B332" s="17"/>
      <c r="C332" s="31">
        <v>329</v>
      </c>
      <c r="D332" s="31">
        <v>17.600000000000001</v>
      </c>
      <c r="E332" s="31">
        <v>-8.6</v>
      </c>
      <c r="F332" s="31">
        <v>0</v>
      </c>
      <c r="G332" s="23"/>
      <c r="H332" s="23"/>
      <c r="I332" s="21"/>
    </row>
    <row r="333" spans="2:9" x14ac:dyDescent="0.25">
      <c r="B333" s="17"/>
      <c r="C333" s="31">
        <v>330</v>
      </c>
      <c r="D333" s="31">
        <v>18</v>
      </c>
      <c r="E333" s="31">
        <v>-5.6</v>
      </c>
      <c r="F333" s="31">
        <v>0</v>
      </c>
      <c r="G333" s="23"/>
      <c r="H333" s="23"/>
      <c r="I333" s="21"/>
    </row>
    <row r="334" spans="2:9" x14ac:dyDescent="0.25">
      <c r="B334" s="17"/>
      <c r="C334" s="31">
        <v>331</v>
      </c>
      <c r="D334" s="31">
        <v>15.8</v>
      </c>
      <c r="E334" s="31">
        <v>-6</v>
      </c>
      <c r="F334" s="31">
        <v>0</v>
      </c>
      <c r="G334" s="23"/>
      <c r="H334" s="23"/>
      <c r="I334" s="21"/>
    </row>
    <row r="335" spans="2:9" x14ac:dyDescent="0.25">
      <c r="B335" s="17"/>
      <c r="C335" s="31">
        <v>332</v>
      </c>
      <c r="D335" s="31">
        <v>16.399999999999999</v>
      </c>
      <c r="E335" s="31">
        <v>-8.8000000000000007</v>
      </c>
      <c r="F335" s="31">
        <v>0</v>
      </c>
      <c r="G335" s="23"/>
      <c r="H335" s="23"/>
      <c r="I335" s="21"/>
    </row>
    <row r="336" spans="2:9" x14ac:dyDescent="0.25">
      <c r="B336" s="17"/>
      <c r="C336" s="31">
        <v>333</v>
      </c>
      <c r="D336" s="31">
        <v>15.8</v>
      </c>
      <c r="E336" s="31">
        <v>-8.4</v>
      </c>
      <c r="F336" s="31">
        <v>0</v>
      </c>
      <c r="G336" s="23"/>
      <c r="H336" s="23"/>
      <c r="I336" s="21"/>
    </row>
    <row r="337" spans="2:9" x14ac:dyDescent="0.25">
      <c r="B337" s="17"/>
      <c r="C337" s="31">
        <v>334</v>
      </c>
      <c r="D337" s="31">
        <v>15.2</v>
      </c>
      <c r="E337" s="31">
        <v>-10.199999999999999</v>
      </c>
      <c r="F337" s="31">
        <v>0</v>
      </c>
      <c r="G337" s="23"/>
      <c r="H337" s="23"/>
      <c r="I337" s="21"/>
    </row>
    <row r="338" spans="2:9" x14ac:dyDescent="0.25">
      <c r="B338" s="17"/>
      <c r="C338" s="31">
        <v>335</v>
      </c>
      <c r="D338" s="31">
        <v>15.6</v>
      </c>
      <c r="E338" s="31">
        <v>-12.4</v>
      </c>
      <c r="F338" s="31">
        <v>0</v>
      </c>
      <c r="G338" s="23"/>
      <c r="H338" s="23"/>
      <c r="I338" s="21"/>
    </row>
    <row r="339" spans="2:9" x14ac:dyDescent="0.25">
      <c r="B339" s="17"/>
      <c r="C339" s="31">
        <v>336</v>
      </c>
      <c r="D339" s="31">
        <v>15</v>
      </c>
      <c r="E339" s="31">
        <v>-11.8</v>
      </c>
      <c r="F339" s="31">
        <v>0</v>
      </c>
      <c r="G339" s="23"/>
      <c r="H339" s="23"/>
      <c r="I339" s="21"/>
    </row>
    <row r="340" spans="2:9" x14ac:dyDescent="0.25">
      <c r="B340" s="17"/>
      <c r="C340" s="31">
        <v>337</v>
      </c>
      <c r="D340" s="31">
        <v>16.399999999999999</v>
      </c>
      <c r="E340" s="31">
        <v>-10.6</v>
      </c>
      <c r="F340" s="31">
        <v>0</v>
      </c>
      <c r="G340" s="23"/>
      <c r="H340" s="23"/>
      <c r="I340" s="21"/>
    </row>
    <row r="341" spans="2:9" x14ac:dyDescent="0.25">
      <c r="B341" s="17"/>
      <c r="C341" s="31">
        <v>338</v>
      </c>
      <c r="D341" s="31">
        <v>14</v>
      </c>
      <c r="E341" s="31">
        <v>-11.8</v>
      </c>
      <c r="F341" s="31">
        <v>0</v>
      </c>
      <c r="G341" s="23"/>
      <c r="H341" s="23"/>
      <c r="I341" s="21"/>
    </row>
    <row r="342" spans="2:9" x14ac:dyDescent="0.25">
      <c r="B342" s="17"/>
      <c r="C342" s="31">
        <v>339</v>
      </c>
      <c r="D342" s="31">
        <v>17</v>
      </c>
      <c r="E342" s="31">
        <v>-9.8000000000000007</v>
      </c>
      <c r="F342" s="31">
        <v>0</v>
      </c>
      <c r="G342" s="23"/>
      <c r="H342" s="23"/>
      <c r="I342" s="21"/>
    </row>
    <row r="343" spans="2:9" x14ac:dyDescent="0.25">
      <c r="B343" s="17"/>
      <c r="C343" s="31">
        <v>340</v>
      </c>
      <c r="D343" s="31">
        <v>15.6</v>
      </c>
      <c r="E343" s="31">
        <v>-10.4</v>
      </c>
      <c r="F343" s="31">
        <v>0</v>
      </c>
      <c r="G343" s="23"/>
      <c r="H343" s="23"/>
      <c r="I343" s="21"/>
    </row>
    <row r="344" spans="2:9" x14ac:dyDescent="0.25">
      <c r="B344" s="17"/>
      <c r="C344" s="31">
        <v>341</v>
      </c>
      <c r="D344" s="31">
        <v>16.600000000000001</v>
      </c>
      <c r="E344" s="31">
        <v>-6.6</v>
      </c>
      <c r="F344" s="31">
        <v>0</v>
      </c>
      <c r="G344" s="23"/>
      <c r="H344" s="23"/>
      <c r="I344" s="21"/>
    </row>
    <row r="345" spans="2:9" x14ac:dyDescent="0.25">
      <c r="B345" s="17"/>
      <c r="C345" s="31">
        <v>342</v>
      </c>
      <c r="D345" s="31">
        <v>17.399999999999999</v>
      </c>
      <c r="E345" s="31">
        <v>-5.4</v>
      </c>
      <c r="F345" s="31">
        <v>0</v>
      </c>
      <c r="G345" s="23"/>
      <c r="H345" s="23"/>
      <c r="I345" s="21"/>
    </row>
    <row r="346" spans="2:9" x14ac:dyDescent="0.25">
      <c r="B346" s="17"/>
      <c r="C346" s="31">
        <v>343</v>
      </c>
      <c r="D346" s="31">
        <v>19.2</v>
      </c>
      <c r="E346" s="31">
        <v>-5.4</v>
      </c>
      <c r="F346" s="31">
        <v>0</v>
      </c>
      <c r="G346" s="23"/>
      <c r="H346" s="23"/>
      <c r="I346" s="21"/>
    </row>
    <row r="347" spans="2:9" x14ac:dyDescent="0.25">
      <c r="B347" s="17"/>
      <c r="C347" s="31">
        <v>344</v>
      </c>
      <c r="D347" s="31">
        <v>18.399999999999999</v>
      </c>
      <c r="E347" s="31">
        <v>-5.8</v>
      </c>
      <c r="F347" s="31">
        <v>0</v>
      </c>
      <c r="G347" s="23"/>
      <c r="H347" s="23"/>
      <c r="I347" s="21"/>
    </row>
    <row r="348" spans="2:9" x14ac:dyDescent="0.25">
      <c r="B348" s="17"/>
      <c r="C348" s="31">
        <v>345</v>
      </c>
      <c r="D348" s="31">
        <v>18</v>
      </c>
      <c r="E348" s="31">
        <v>0.4</v>
      </c>
      <c r="F348" s="31">
        <v>0</v>
      </c>
      <c r="G348" s="23"/>
      <c r="H348" s="23"/>
      <c r="I348" s="21"/>
    </row>
    <row r="349" spans="2:9" x14ac:dyDescent="0.25">
      <c r="B349" s="17"/>
      <c r="C349" s="31">
        <v>346</v>
      </c>
      <c r="D349" s="31">
        <v>18.8</v>
      </c>
      <c r="E349" s="31">
        <v>-3.4</v>
      </c>
      <c r="F349" s="31">
        <v>0</v>
      </c>
      <c r="G349" s="23"/>
      <c r="H349" s="23"/>
      <c r="I349" s="21"/>
    </row>
    <row r="350" spans="2:9" x14ac:dyDescent="0.25">
      <c r="B350" s="17"/>
      <c r="C350" s="31">
        <v>347</v>
      </c>
      <c r="D350" s="31">
        <v>16.2</v>
      </c>
      <c r="E350" s="31">
        <v>-3.2</v>
      </c>
      <c r="F350" s="31">
        <v>0</v>
      </c>
      <c r="G350" s="23"/>
      <c r="H350" s="23"/>
      <c r="I350" s="21"/>
    </row>
    <row r="351" spans="2:9" x14ac:dyDescent="0.25">
      <c r="B351" s="17"/>
      <c r="C351" s="31">
        <v>348</v>
      </c>
      <c r="D351" s="31">
        <v>18.2</v>
      </c>
      <c r="E351" s="31">
        <v>-4.2</v>
      </c>
      <c r="F351" s="31">
        <v>0</v>
      </c>
      <c r="G351" s="23"/>
      <c r="H351" s="23"/>
      <c r="I351" s="21"/>
    </row>
    <row r="352" spans="2:9" x14ac:dyDescent="0.25">
      <c r="B352" s="17"/>
      <c r="C352" s="31">
        <v>349</v>
      </c>
      <c r="D352" s="31">
        <v>15</v>
      </c>
      <c r="E352" s="31">
        <v>-4.8</v>
      </c>
      <c r="F352" s="31">
        <v>9.1999999999999993</v>
      </c>
      <c r="G352" s="23"/>
      <c r="H352" s="23"/>
      <c r="I352" s="21"/>
    </row>
    <row r="353" spans="2:9" x14ac:dyDescent="0.25">
      <c r="B353" s="17"/>
      <c r="C353" s="31">
        <v>350</v>
      </c>
      <c r="D353" s="31">
        <v>11.4</v>
      </c>
      <c r="E353" s="31">
        <v>0.4</v>
      </c>
      <c r="F353" s="31">
        <v>3.4</v>
      </c>
      <c r="G353" s="23"/>
      <c r="H353" s="23"/>
      <c r="I353" s="21"/>
    </row>
    <row r="354" spans="2:9" x14ac:dyDescent="0.25">
      <c r="B354" s="17"/>
      <c r="C354" s="31">
        <v>351</v>
      </c>
      <c r="D354" s="31">
        <v>12.4</v>
      </c>
      <c r="E354" s="31">
        <v>-4.8</v>
      </c>
      <c r="F354" s="31">
        <v>4.8</v>
      </c>
      <c r="G354" s="23"/>
      <c r="H354" s="23"/>
      <c r="I354" s="21"/>
    </row>
    <row r="355" spans="2:9" x14ac:dyDescent="0.25">
      <c r="B355" s="17"/>
      <c r="C355" s="31">
        <v>352</v>
      </c>
      <c r="D355" s="31">
        <v>13.4</v>
      </c>
      <c r="E355" s="31">
        <v>-0.6</v>
      </c>
      <c r="F355" s="31">
        <v>0</v>
      </c>
      <c r="G355" s="23"/>
      <c r="H355" s="23"/>
      <c r="I355" s="21"/>
    </row>
    <row r="356" spans="2:9" x14ac:dyDescent="0.25">
      <c r="B356" s="17"/>
      <c r="C356" s="31">
        <v>353</v>
      </c>
      <c r="D356" s="31">
        <v>14.8</v>
      </c>
      <c r="E356" s="31">
        <v>-2</v>
      </c>
      <c r="F356" s="31">
        <v>0</v>
      </c>
      <c r="G356" s="23"/>
      <c r="H356" s="23"/>
      <c r="I356" s="21"/>
    </row>
    <row r="357" spans="2:9" x14ac:dyDescent="0.25">
      <c r="B357" s="17"/>
      <c r="C357" s="31">
        <v>354</v>
      </c>
      <c r="D357" s="31">
        <v>14.8</v>
      </c>
      <c r="E357" s="31">
        <v>-3.8</v>
      </c>
      <c r="F357" s="31">
        <v>0</v>
      </c>
      <c r="G357" s="23"/>
      <c r="H357" s="23"/>
      <c r="I357" s="21"/>
    </row>
    <row r="358" spans="2:9" x14ac:dyDescent="0.25">
      <c r="B358" s="17"/>
      <c r="C358" s="31">
        <v>355</v>
      </c>
      <c r="D358" s="31">
        <v>16.2</v>
      </c>
      <c r="E358" s="31">
        <v>-3.2</v>
      </c>
      <c r="F358" s="31">
        <v>0</v>
      </c>
      <c r="G358" s="23"/>
      <c r="H358" s="23"/>
      <c r="I358" s="21"/>
    </row>
    <row r="359" spans="2:9" x14ac:dyDescent="0.25">
      <c r="B359" s="17"/>
      <c r="C359" s="31">
        <v>356</v>
      </c>
      <c r="D359" s="31">
        <v>15.4</v>
      </c>
      <c r="E359" s="31">
        <v>-1.6</v>
      </c>
      <c r="F359" s="31">
        <v>0</v>
      </c>
      <c r="G359" s="23"/>
      <c r="H359" s="23"/>
      <c r="I359" s="21"/>
    </row>
    <row r="360" spans="2:9" x14ac:dyDescent="0.25">
      <c r="B360" s="17"/>
      <c r="C360" s="31">
        <v>357</v>
      </c>
      <c r="D360" s="31">
        <v>16.2</v>
      </c>
      <c r="E360" s="31">
        <v>-5.8</v>
      </c>
      <c r="F360" s="31">
        <v>0</v>
      </c>
      <c r="G360" s="23"/>
      <c r="H360" s="23"/>
      <c r="I360" s="21"/>
    </row>
    <row r="361" spans="2:9" x14ac:dyDescent="0.25">
      <c r="B361" s="17"/>
      <c r="C361" s="31">
        <v>358</v>
      </c>
      <c r="D361" s="31">
        <v>17</v>
      </c>
      <c r="E361" s="31">
        <v>-6</v>
      </c>
      <c r="F361" s="31">
        <v>0</v>
      </c>
      <c r="G361" s="23"/>
      <c r="H361" s="23"/>
      <c r="I361" s="21"/>
    </row>
    <row r="362" spans="2:9" x14ac:dyDescent="0.25">
      <c r="B362" s="17"/>
      <c r="C362" s="31">
        <v>359</v>
      </c>
      <c r="D362" s="31">
        <v>17</v>
      </c>
      <c r="E362" s="31">
        <v>-6.2</v>
      </c>
      <c r="F362" s="31">
        <v>0</v>
      </c>
      <c r="G362" s="23"/>
      <c r="H362" s="23"/>
      <c r="I362" s="21"/>
    </row>
    <row r="363" spans="2:9" x14ac:dyDescent="0.25">
      <c r="B363" s="17"/>
      <c r="C363" s="31">
        <v>360</v>
      </c>
      <c r="D363" s="31">
        <v>14.8</v>
      </c>
      <c r="E363" s="31">
        <v>-2.4</v>
      </c>
      <c r="F363" s="31">
        <v>0.6</v>
      </c>
      <c r="G363" s="23"/>
      <c r="H363" s="23"/>
      <c r="I363" s="21"/>
    </row>
    <row r="364" spans="2:9" x14ac:dyDescent="0.25">
      <c r="B364" s="17"/>
      <c r="C364" s="31">
        <v>361</v>
      </c>
      <c r="D364" s="31">
        <v>16</v>
      </c>
      <c r="E364" s="31">
        <v>-0.6</v>
      </c>
      <c r="F364" s="31">
        <v>4.9000000000000004</v>
      </c>
      <c r="G364" s="23"/>
      <c r="H364" s="23"/>
      <c r="I364" s="21"/>
    </row>
    <row r="365" spans="2:9" x14ac:dyDescent="0.25">
      <c r="B365" s="17"/>
      <c r="C365" s="31">
        <v>362</v>
      </c>
      <c r="D365" s="31">
        <v>12</v>
      </c>
      <c r="E365" s="31">
        <v>0.4</v>
      </c>
      <c r="F365" s="31">
        <v>1.5</v>
      </c>
      <c r="G365" s="23"/>
      <c r="H365" s="23"/>
      <c r="I365" s="21"/>
    </row>
    <row r="366" spans="2:9" x14ac:dyDescent="0.25">
      <c r="B366" s="17"/>
      <c r="C366" s="31">
        <v>363</v>
      </c>
      <c r="D366" s="31">
        <v>13.4</v>
      </c>
      <c r="E366" s="31">
        <v>1</v>
      </c>
      <c r="F366" s="31">
        <v>0</v>
      </c>
      <c r="G366" s="23"/>
      <c r="H366" s="23"/>
      <c r="I366" s="21"/>
    </row>
    <row r="367" spans="2:9" x14ac:dyDescent="0.25">
      <c r="B367" s="17"/>
      <c r="C367" s="31">
        <v>364</v>
      </c>
      <c r="D367" s="31">
        <v>12.4</v>
      </c>
      <c r="E367" s="31">
        <v>-2.8</v>
      </c>
      <c r="F367" s="31">
        <v>1.8</v>
      </c>
      <c r="G367" s="23"/>
      <c r="H367" s="23"/>
      <c r="I367" s="21"/>
    </row>
    <row r="368" spans="2:9" x14ac:dyDescent="0.25">
      <c r="B368" s="17"/>
      <c r="C368" s="31">
        <v>365</v>
      </c>
      <c r="D368" s="31">
        <v>16.2</v>
      </c>
      <c r="E368" s="31">
        <v>-1</v>
      </c>
      <c r="F368" s="31">
        <v>2.6</v>
      </c>
      <c r="G368" s="23"/>
      <c r="H368" s="23"/>
      <c r="I368" s="21"/>
    </row>
    <row r="369" spans="2:9" s="12" customFormat="1" x14ac:dyDescent="0.25">
      <c r="B369" s="17"/>
      <c r="C369" s="23"/>
      <c r="D369" s="23"/>
      <c r="E369" s="23"/>
      <c r="F369" s="23"/>
      <c r="G369" s="23"/>
      <c r="H369" s="23"/>
      <c r="I369" s="21"/>
    </row>
    <row r="370" spans="2:9" s="12" customFormat="1" x14ac:dyDescent="0.25">
      <c r="B370" s="24"/>
      <c r="C370" s="25"/>
      <c r="D370" s="25"/>
      <c r="E370" s="25"/>
      <c r="F370" s="25"/>
      <c r="G370" s="25"/>
      <c r="H370" s="25"/>
      <c r="I370" s="26"/>
    </row>
    <row r="371" spans="2:9" s="12" customFormat="1" x14ac:dyDescent="0.25"/>
    <row r="372" spans="2:9" s="12" customFormat="1" x14ac:dyDescent="0.25"/>
    <row r="373" spans="2:9" s="12" customFormat="1" x14ac:dyDescent="0.25"/>
    <row r="374" spans="2:9" s="12" customFormat="1" x14ac:dyDescent="0.25"/>
    <row r="375" spans="2:9" s="12" customFormat="1" x14ac:dyDescent="0.25"/>
    <row r="376" spans="2:9" s="12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dimension ref="A1:AZ38"/>
  <sheetViews>
    <sheetView workbookViewId="0">
      <selection activeCell="J8" sqref="J8"/>
    </sheetView>
  </sheetViews>
  <sheetFormatPr baseColWidth="10" defaultColWidth="8.85546875" defaultRowHeight="15" x14ac:dyDescent="0.25"/>
  <cols>
    <col min="1" max="1" width="8.85546875" style="12"/>
    <col min="2" max="2" width="5.28515625" style="12" customWidth="1"/>
    <col min="3" max="3" width="37" bestFit="1" customWidth="1"/>
    <col min="4" max="4" width="9.140625" customWidth="1"/>
    <col min="6" max="6" width="9.7109375" bestFit="1" customWidth="1"/>
    <col min="7" max="7" width="10.7109375" style="12" bestFit="1" customWidth="1"/>
    <col min="8" max="52" width="8.85546875" style="12"/>
  </cols>
  <sheetData>
    <row r="1" spans="2:8" s="12" customFormat="1" x14ac:dyDescent="0.25"/>
    <row r="2" spans="2:8" s="12" customFormat="1" x14ac:dyDescent="0.25">
      <c r="B2" s="14"/>
      <c r="C2" s="15"/>
      <c r="D2" s="15"/>
      <c r="E2" s="15"/>
      <c r="F2" s="15"/>
      <c r="G2" s="15"/>
      <c r="H2" s="16"/>
    </row>
    <row r="3" spans="2:8" x14ac:dyDescent="0.25">
      <c r="B3" s="17"/>
      <c r="C3" s="18" t="s">
        <v>4</v>
      </c>
      <c r="D3" s="18"/>
      <c r="E3" s="20"/>
      <c r="F3" s="20"/>
      <c r="G3" s="23"/>
      <c r="H3" s="21"/>
    </row>
    <row r="4" spans="2:8" x14ac:dyDescent="0.25">
      <c r="B4" s="17"/>
      <c r="C4" s="30" t="s">
        <v>99</v>
      </c>
      <c r="D4" s="30">
        <f>101.3-0.01152*Coeficientes!D4+0.000000544*Coeficientes!D4^2</f>
        <v>72.467039999999997</v>
      </c>
      <c r="E4" s="20"/>
      <c r="F4" s="20"/>
      <c r="G4" s="23"/>
      <c r="H4" s="21"/>
    </row>
    <row r="5" spans="2:8" x14ac:dyDescent="0.25">
      <c r="B5" s="17"/>
      <c r="C5" s="30" t="s">
        <v>1</v>
      </c>
      <c r="D5" s="30">
        <f>0.00000076*Coeficientes!D5^4+0.00607*Coeficientes!D5^2-14.639</f>
        <v>-13.42008384</v>
      </c>
      <c r="E5" s="20"/>
      <c r="F5" s="20"/>
      <c r="G5" s="23"/>
      <c r="H5" s="21"/>
    </row>
    <row r="6" spans="2:8" x14ac:dyDescent="0.25">
      <c r="B6" s="17"/>
      <c r="C6" s="30" t="s">
        <v>2</v>
      </c>
      <c r="D6" s="30">
        <f>-0.0000383*Coeficientes!D5^3+0.805*Coeficientes!D5</f>
        <v>-11.164904800000002</v>
      </c>
      <c r="E6" s="20"/>
      <c r="F6" s="20"/>
      <c r="G6" s="23"/>
      <c r="H6" s="21"/>
    </row>
    <row r="7" spans="2:8" x14ac:dyDescent="0.25">
      <c r="B7" s="17"/>
      <c r="C7" s="30" t="s">
        <v>13</v>
      </c>
      <c r="D7" s="30">
        <f>-0.0042*Coeficientes!D5^2+29.913</f>
        <v>29.0898</v>
      </c>
      <c r="E7" s="20"/>
      <c r="F7" s="20"/>
      <c r="G7" s="23"/>
      <c r="H7" s="21"/>
    </row>
    <row r="8" spans="2:8" x14ac:dyDescent="0.25">
      <c r="B8" s="17"/>
      <c r="C8" s="20"/>
      <c r="D8" s="20"/>
      <c r="E8" s="20"/>
      <c r="F8" s="20"/>
      <c r="G8" s="23"/>
      <c r="H8" s="21"/>
    </row>
    <row r="9" spans="2:8" x14ac:dyDescent="0.25">
      <c r="B9" s="17"/>
      <c r="C9" s="18" t="s">
        <v>4</v>
      </c>
      <c r="D9" s="18"/>
      <c r="E9" s="20"/>
      <c r="F9" s="20"/>
      <c r="G9" s="23"/>
      <c r="H9" s="21"/>
    </row>
    <row r="10" spans="2:8" x14ac:dyDescent="0.25">
      <c r="B10" s="17"/>
      <c r="C10" s="30" t="s">
        <v>21</v>
      </c>
      <c r="D10" s="30">
        <f>Coeficientes!D19</f>
        <v>0.3</v>
      </c>
      <c r="E10" s="22"/>
      <c r="F10" s="20"/>
      <c r="G10" s="23"/>
      <c r="H10" s="21"/>
    </row>
    <row r="11" spans="2:8" x14ac:dyDescent="0.25">
      <c r="B11" s="17"/>
      <c r="C11" s="30" t="s">
        <v>100</v>
      </c>
      <c r="D11" s="30">
        <f>Coeficientes!D18*Coeficientes!D8</f>
        <v>48.75</v>
      </c>
      <c r="E11" s="22"/>
      <c r="F11" s="20"/>
      <c r="G11" s="23"/>
      <c r="H11" s="21"/>
    </row>
    <row r="12" spans="2:8" x14ac:dyDescent="0.25">
      <c r="B12" s="17"/>
      <c r="C12" s="30" t="s">
        <v>101</v>
      </c>
      <c r="D12" s="30">
        <f>Coeficientes!D18*Coeficientes!D9</f>
        <v>26.25</v>
      </c>
      <c r="E12" s="20"/>
      <c r="F12" s="20"/>
      <c r="G12" s="23"/>
      <c r="H12" s="21"/>
    </row>
    <row r="13" spans="2:8" x14ac:dyDescent="0.25">
      <c r="B13" s="17"/>
      <c r="C13" s="30" t="s">
        <v>102</v>
      </c>
      <c r="D13" s="30">
        <f>Coeficientes!D18*Coeficientes!D14</f>
        <v>58.5</v>
      </c>
      <c r="E13" s="20"/>
      <c r="F13" s="20"/>
      <c r="G13" s="23"/>
      <c r="H13" s="21"/>
    </row>
    <row r="14" spans="2:8" x14ac:dyDescent="0.25">
      <c r="B14" s="17"/>
      <c r="C14" s="30" t="s">
        <v>103</v>
      </c>
      <c r="D14" s="30">
        <f>Coeficientes!D18*Coeficientes!D15</f>
        <v>41.25</v>
      </c>
      <c r="E14" s="20"/>
      <c r="F14" s="20"/>
      <c r="G14" s="23"/>
      <c r="H14" s="21"/>
    </row>
    <row r="15" spans="2:8" x14ac:dyDescent="0.25">
      <c r="B15" s="17"/>
      <c r="C15" s="30" t="s">
        <v>104</v>
      </c>
      <c r="D15" s="30">
        <f>-Coeficientes!D12*D13^2</f>
        <v>-10266.75</v>
      </c>
      <c r="E15" s="20"/>
      <c r="F15" s="20"/>
      <c r="G15" s="23"/>
      <c r="H15" s="21"/>
    </row>
    <row r="16" spans="2:8" x14ac:dyDescent="0.25">
      <c r="B16" s="17"/>
      <c r="C16" s="20"/>
      <c r="D16" s="20"/>
      <c r="E16" s="20"/>
      <c r="F16" s="20"/>
      <c r="G16" s="23"/>
      <c r="H16" s="21"/>
    </row>
    <row r="17" spans="2:8" x14ac:dyDescent="0.25">
      <c r="B17" s="17"/>
      <c r="C17" s="18" t="s">
        <v>105</v>
      </c>
      <c r="D17" s="35" t="s">
        <v>7</v>
      </c>
      <c r="E17" s="35" t="s">
        <v>8</v>
      </c>
      <c r="F17" s="35" t="s">
        <v>9</v>
      </c>
      <c r="G17" s="23"/>
      <c r="H17" s="21"/>
    </row>
    <row r="18" spans="2:8" x14ac:dyDescent="0.25">
      <c r="B18" s="17"/>
      <c r="C18" s="30" t="s">
        <v>6</v>
      </c>
      <c r="D18" s="31"/>
      <c r="E18" s="31"/>
      <c r="F18" s="31"/>
      <c r="G18" s="23"/>
      <c r="H18" s="21"/>
    </row>
    <row r="19" spans="2:8" x14ac:dyDescent="0.25">
      <c r="B19" s="17"/>
      <c r="C19" s="30" t="s">
        <v>3</v>
      </c>
      <c r="D19" s="31">
        <f>IF(Escenarios!D5&lt;3,0.35*EXP(0.35*Escenarios!D5),1)</f>
        <v>0.59166059693268191</v>
      </c>
      <c r="E19" s="31">
        <f>IF(Escenarios!E5&lt;3,0.35*EXP(0.35*Escenarios!E5),1)</f>
        <v>0.59166059693268191</v>
      </c>
      <c r="F19" s="31">
        <f>IF(Escenarios!F5&lt;3,0.35*EXP(0.35*Escenarios!F5),1)</f>
        <v>0.59166059693268191</v>
      </c>
      <c r="G19" s="23"/>
      <c r="H19" s="21"/>
    </row>
    <row r="20" spans="2:8" x14ac:dyDescent="0.25">
      <c r="B20" s="17"/>
      <c r="C20" s="30" t="s">
        <v>5</v>
      </c>
      <c r="D20" s="31">
        <f>25400/Escenarios!D4-254</f>
        <v>93.945205479452056</v>
      </c>
      <c r="E20" s="31">
        <f>25400/Escenarios!E4-254</f>
        <v>93.945205479452056</v>
      </c>
      <c r="F20" s="31">
        <f>25400/Escenarios!F4-254</f>
        <v>93.945205479452056</v>
      </c>
      <c r="G20" s="23"/>
      <c r="H20" s="21"/>
    </row>
    <row r="21" spans="2:8" x14ac:dyDescent="0.25">
      <c r="B21" s="17"/>
      <c r="C21" s="30" t="s">
        <v>0</v>
      </c>
      <c r="D21" s="31">
        <f>Escenarios!D6</f>
        <v>0.18</v>
      </c>
      <c r="E21" s="31">
        <f>Escenarios!E6</f>
        <v>0.18</v>
      </c>
      <c r="F21" s="31">
        <f>Escenarios!F6</f>
        <v>0.18</v>
      </c>
      <c r="G21" s="23"/>
      <c r="H21" s="21"/>
    </row>
    <row r="22" spans="2:8" x14ac:dyDescent="0.25">
      <c r="B22" s="17"/>
      <c r="C22" s="20"/>
      <c r="D22" s="22"/>
      <c r="E22" s="22"/>
      <c r="F22" s="22"/>
      <c r="G22" s="23"/>
      <c r="H22" s="21"/>
    </row>
    <row r="23" spans="2:8" x14ac:dyDescent="0.25">
      <c r="B23" s="17"/>
      <c r="C23" s="34" t="s">
        <v>87</v>
      </c>
      <c r="D23" s="32"/>
      <c r="E23" s="32"/>
      <c r="F23" s="32"/>
      <c r="G23" s="23"/>
      <c r="H23" s="21"/>
    </row>
    <row r="24" spans="2:8" x14ac:dyDescent="0.25">
      <c r="B24" s="17"/>
      <c r="C24" s="30" t="s">
        <v>18</v>
      </c>
      <c r="D24" s="31"/>
      <c r="E24" s="31">
        <f>1000*Escenarios!E9+0.5*Coeficientes!$D$18</f>
        <v>2075</v>
      </c>
      <c r="F24" s="31">
        <f>1000*Escenarios!F9+0.5*Coeficientes!$D$18</f>
        <v>1075</v>
      </c>
      <c r="G24" s="23"/>
      <c r="H24" s="21"/>
    </row>
    <row r="25" spans="2:8" x14ac:dyDescent="0.25">
      <c r="B25" s="17"/>
      <c r="C25" s="20"/>
      <c r="D25" s="20"/>
      <c r="E25" s="20"/>
      <c r="F25" s="20"/>
      <c r="G25" s="23"/>
      <c r="H25" s="21"/>
    </row>
    <row r="26" spans="2:8" x14ac:dyDescent="0.25">
      <c r="B26" s="17"/>
      <c r="C26" s="18" t="s">
        <v>106</v>
      </c>
      <c r="D26" s="18"/>
      <c r="E26" s="18"/>
      <c r="F26" s="18"/>
      <c r="G26" s="23"/>
      <c r="H26" s="21"/>
    </row>
    <row r="27" spans="2:8" x14ac:dyDescent="0.25">
      <c r="B27" s="17"/>
      <c r="C27" s="30" t="s">
        <v>19</v>
      </c>
      <c r="D27" s="30"/>
      <c r="E27" s="30">
        <f>IF(Coeficientes!$D$22&gt;0,10000*Escenarios!E7*Coeficientes!$D$22/PI(),1)</f>
        <v>1</v>
      </c>
      <c r="F27" s="30">
        <f>IF(Coeficientes!$D$22&gt;0,10000*Escenarios!F7*Coeficientes!$D$22/PI(),1)</f>
        <v>1</v>
      </c>
      <c r="G27" s="23"/>
      <c r="H27" s="21"/>
    </row>
    <row r="28" spans="2:8" x14ac:dyDescent="0.25">
      <c r="B28" s="17"/>
      <c r="C28" s="30" t="s">
        <v>17</v>
      </c>
      <c r="D28" s="30"/>
      <c r="E28" s="30">
        <f>10*Coeficientes!D24/(Coeficientes!D23*E27)</f>
        <v>2000</v>
      </c>
      <c r="F28" s="30">
        <f>10*Coeficientes!D24/(Coeficientes!D23*F27)</f>
        <v>2000</v>
      </c>
      <c r="G28" s="23"/>
      <c r="H28" s="21"/>
    </row>
    <row r="29" spans="2:8" x14ac:dyDescent="0.25">
      <c r="B29" s="17"/>
      <c r="C29" s="30" t="s">
        <v>20</v>
      </c>
      <c r="D29" s="30"/>
      <c r="E29" s="30">
        <f>IF(E28&gt;1,10*Coeficientes!$D$24/Coeficientes!$D$23,E27)</f>
        <v>2000</v>
      </c>
      <c r="F29" s="30">
        <f>IF(F28&gt;1,10*Coeficientes!$D$24/Coeficientes!$D$23,F27)</f>
        <v>2000</v>
      </c>
      <c r="G29" s="23"/>
      <c r="H29" s="21"/>
    </row>
    <row r="30" spans="2:8" s="12" customFormat="1" x14ac:dyDescent="0.25">
      <c r="B30" s="17"/>
      <c r="C30" s="23"/>
      <c r="D30" s="23"/>
      <c r="E30" s="23"/>
      <c r="F30" s="23"/>
      <c r="G30" s="23"/>
      <c r="H30" s="21"/>
    </row>
    <row r="31" spans="2:8" s="12" customFormat="1" x14ac:dyDescent="0.25">
      <c r="B31" s="24"/>
      <c r="C31" s="25"/>
      <c r="D31" s="25"/>
      <c r="E31" s="25"/>
      <c r="F31" s="25"/>
      <c r="G31" s="25"/>
      <c r="H31" s="26"/>
    </row>
    <row r="32" spans="2:8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dimension ref="A1:Z382"/>
  <sheetViews>
    <sheetView workbookViewId="0">
      <selection activeCell="C3" sqref="C3:M3"/>
    </sheetView>
  </sheetViews>
  <sheetFormatPr baseColWidth="10" defaultColWidth="8.85546875" defaultRowHeight="15" x14ac:dyDescent="0.25"/>
  <cols>
    <col min="1" max="1" width="8.85546875" style="12"/>
    <col min="2" max="2" width="4.7109375" style="12" customWidth="1"/>
    <col min="14" max="26" width="8.85546875" style="12"/>
  </cols>
  <sheetData>
    <row r="1" spans="2:16" s="12" customFormat="1" x14ac:dyDescent="0.25"/>
    <row r="2" spans="2:16" s="12" customForma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2:16" ht="150" x14ac:dyDescent="0.25">
      <c r="B3" s="17"/>
      <c r="C3" s="27" t="s">
        <v>96</v>
      </c>
      <c r="D3" s="28" t="s">
        <v>107</v>
      </c>
      <c r="E3" s="28" t="s">
        <v>128</v>
      </c>
      <c r="F3" s="28" t="s">
        <v>108</v>
      </c>
      <c r="G3" s="28" t="s">
        <v>109</v>
      </c>
      <c r="H3" s="28" t="s">
        <v>110</v>
      </c>
      <c r="I3" s="28" t="s">
        <v>129</v>
      </c>
      <c r="J3" s="28" t="s">
        <v>111</v>
      </c>
      <c r="K3" s="28" t="s">
        <v>112</v>
      </c>
      <c r="L3" s="28" t="s">
        <v>113</v>
      </c>
      <c r="M3" s="29" t="s">
        <v>114</v>
      </c>
      <c r="N3" s="23"/>
      <c r="O3" s="23"/>
      <c r="P3" s="21"/>
    </row>
    <row r="4" spans="2:16" x14ac:dyDescent="0.25">
      <c r="B4" s="17"/>
      <c r="C4" s="30">
        <v>1</v>
      </c>
      <c r="D4" s="30">
        <f>(Clima!D4+Clima!E4)/2</f>
        <v>8.1999999999999993</v>
      </c>
      <c r="E4" s="30">
        <f>EXP((16.78*D4-116.9)/(D4+237.3))</f>
        <v>1.0879567824826075</v>
      </c>
      <c r="F4" s="30">
        <f>4098*E4/((D4+237.3)^2)</f>
        <v>7.3974255866098543E-2</v>
      </c>
      <c r="G4" s="30">
        <f>2.501-0.002361*D4</f>
        <v>2.4816398</v>
      </c>
      <c r="H4" s="30">
        <f>0.001013*Constantes!$D$4/(0.622*G4)</f>
        <v>4.7557699394629269E-2</v>
      </c>
      <c r="I4" s="30">
        <f>IF(D4&gt;0,1.26*F4/(G4*(F4+H4)),0)</f>
        <v>0.30904514084530693</v>
      </c>
      <c r="J4" s="30">
        <f>0.409*SIN(2*PI()*(C4-82)/365)</f>
        <v>-0.4026497910516057</v>
      </c>
      <c r="K4" s="30">
        <f>(Constantes!$D$10/0.8)*(Constantes!$D$5*J4^2+Constantes!$D$6*J4+Constantes!$D$7)</f>
        <v>11.778596478111242</v>
      </c>
      <c r="L4" s="30">
        <f>(Constantes!$D$10/0.8)*(0.00376*D4^2-0.0516*D4-6.967)</f>
        <v>-2.6764865999999992</v>
      </c>
      <c r="M4" s="30">
        <f>IF(D4&gt;0,I4*(0.8*K4+L4),0)</f>
        <v>2.0849392277627641</v>
      </c>
      <c r="N4" s="23"/>
      <c r="O4" s="23"/>
      <c r="P4" s="21"/>
    </row>
    <row r="5" spans="2:16" x14ac:dyDescent="0.25">
      <c r="B5" s="17"/>
      <c r="C5" s="30">
        <v>2</v>
      </c>
      <c r="D5" s="30">
        <f>(Clima!D5+Clima!E5)/2</f>
        <v>5.3</v>
      </c>
      <c r="E5" s="30">
        <f t="shared" ref="E5:E68" si="0">EXP((16.78*D5-116.9)/(D5+237.3))</f>
        <v>0.8911200050543554</v>
      </c>
      <c r="F5" s="30">
        <f t="shared" ref="F5:F68" si="1">4098*E5/((D5+237.3)^2)</f>
        <v>6.2047823841482788E-2</v>
      </c>
      <c r="G5" s="30">
        <f t="shared" ref="G5:G68" si="2">2.501-0.002361*D5</f>
        <v>2.4884866999999997</v>
      </c>
      <c r="H5" s="30">
        <f>0.001013*Constantes!$D$4/(0.622*G5)</f>
        <v>4.7426847655704943E-2</v>
      </c>
      <c r="I5" s="30">
        <f t="shared" ref="I5:I68" si="3">IF(D5&gt;0,1.26*F5/(G5*(F5+H5)),0)</f>
        <v>0.28697768302575022</v>
      </c>
      <c r="J5" s="30">
        <f t="shared" ref="J5:J68" si="4">0.409*SIN(2*PI()*(C5-82)/365)</f>
        <v>-0.40135434634108819</v>
      </c>
      <c r="K5" s="30">
        <f>(Constantes!$D$10/0.8)*(Constantes!$D$5*J5^2+Constantes!$D$6*J5+Constantes!$D$7)</f>
        <v>11.778414256711955</v>
      </c>
      <c r="L5" s="30">
        <f>(Constantes!$D$10/0.8)*(0.00376*D5^2-0.0516*D5-6.967)</f>
        <v>-2.6755730999999994</v>
      </c>
      <c r="M5" s="30">
        <f t="shared" ref="M5:M68" si="5">IF(D5&gt;0,I5*(0.8*K5+L5),0)</f>
        <v>1.9362838574829051</v>
      </c>
      <c r="N5" s="23"/>
      <c r="O5" s="23"/>
      <c r="P5" s="21"/>
    </row>
    <row r="6" spans="2:16" x14ac:dyDescent="0.25">
      <c r="B6" s="17"/>
      <c r="C6" s="30">
        <v>3</v>
      </c>
      <c r="D6" s="30">
        <f>(Clima!D6+Clima!E6)/2</f>
        <v>4.9000000000000004</v>
      </c>
      <c r="E6" s="30">
        <f t="shared" si="0"/>
        <v>0.86659876849717865</v>
      </c>
      <c r="F6" s="30">
        <f t="shared" si="1"/>
        <v>6.0539906235598358E-2</v>
      </c>
      <c r="G6" s="30">
        <f t="shared" si="2"/>
        <v>2.4894311</v>
      </c>
      <c r="H6" s="30">
        <f>0.001013*Constantes!$D$4/(0.622*G6)</f>
        <v>4.7408855627355147E-2</v>
      </c>
      <c r="I6" s="30">
        <f t="shared" si="3"/>
        <v>0.28385366943506629</v>
      </c>
      <c r="J6" s="30">
        <f t="shared" si="4"/>
        <v>-0.39993997167581363</v>
      </c>
      <c r="K6" s="30">
        <f>(Constantes!$D$10/0.8)*(Constantes!$D$5*J6^2+Constantes!$D$6*J6+Constantes!$D$7)</f>
        <v>11.778196018061966</v>
      </c>
      <c r="L6" s="30">
        <f>(Constantes!$D$10/0.8)*(0.00376*D6^2-0.0516*D6-6.967)</f>
        <v>-2.6735858999999995</v>
      </c>
      <c r="M6" s="30">
        <f t="shared" si="5"/>
        <v>1.9157201589770463</v>
      </c>
      <c r="N6" s="23"/>
      <c r="O6" s="23"/>
      <c r="P6" s="21"/>
    </row>
    <row r="7" spans="2:16" x14ac:dyDescent="0.25">
      <c r="B7" s="17"/>
      <c r="C7" s="30">
        <v>4</v>
      </c>
      <c r="D7" s="30">
        <f>(Clima!D7+Clima!E7)/2</f>
        <v>4.4000000000000004</v>
      </c>
      <c r="E7" s="30">
        <f t="shared" si="0"/>
        <v>0.83678523020110962</v>
      </c>
      <c r="F7" s="30">
        <f t="shared" si="1"/>
        <v>5.8699264456482256E-2</v>
      </c>
      <c r="G7" s="30">
        <f t="shared" si="2"/>
        <v>2.4906115999999998</v>
      </c>
      <c r="H7" s="30">
        <f>0.001013*Constantes!$D$4/(0.622*G7)</f>
        <v>4.7386384779605106E-2</v>
      </c>
      <c r="I7" s="30">
        <f t="shared" si="3"/>
        <v>0.27992427322801139</v>
      </c>
      <c r="J7" s="30">
        <f t="shared" si="4"/>
        <v>-0.39840708616551995</v>
      </c>
      <c r="K7" s="30">
        <f>(Constantes!$D$10/0.8)*(Constantes!$D$5*J7^2+Constantes!$D$6*J7+Constantes!$D$7)</f>
        <v>11.777936757102003</v>
      </c>
      <c r="L7" s="30">
        <f>(Constantes!$D$10/0.8)*(0.00376*D7^2-0.0516*D7-6.967)</f>
        <v>-2.6704673999999993</v>
      </c>
      <c r="M7" s="30">
        <f t="shared" si="5"/>
        <v>1.8900156633617105</v>
      </c>
      <c r="N7" s="23"/>
      <c r="O7" s="23"/>
      <c r="P7" s="21"/>
    </row>
    <row r="8" spans="2:16" x14ac:dyDescent="0.25">
      <c r="B8" s="17"/>
      <c r="C8" s="30">
        <v>5</v>
      </c>
      <c r="D8" s="30">
        <f>(Clima!D8+Clima!E8)/2</f>
        <v>7.2</v>
      </c>
      <c r="E8" s="30">
        <f t="shared" si="0"/>
        <v>1.0161453093242518</v>
      </c>
      <c r="F8" s="30">
        <f t="shared" si="1"/>
        <v>6.9657846489614608E-2</v>
      </c>
      <c r="G8" s="30">
        <f t="shared" si="2"/>
        <v>2.4840008</v>
      </c>
      <c r="H8" s="30">
        <f>0.001013*Constantes!$D$4/(0.622*G8)</f>
        <v>4.7512496620028426E-2</v>
      </c>
      <c r="I8" s="30">
        <f t="shared" si="3"/>
        <v>0.30155820944967926</v>
      </c>
      <c r="J8" s="30">
        <f t="shared" si="4"/>
        <v>-0.39675614403726639</v>
      </c>
      <c r="K8" s="30">
        <f>(Constantes!$D$10/0.8)*(Constantes!$D$5*J8^2+Constantes!$D$6*J8+Constantes!$D$7)</f>
        <v>11.777631076344202</v>
      </c>
      <c r="L8" s="30">
        <f>(Constantes!$D$10/0.8)*(0.00376*D8^2-0.0516*D8-6.967)</f>
        <v>-2.6788505999999992</v>
      </c>
      <c r="M8" s="30">
        <f t="shared" si="5"/>
        <v>2.0334836808338062</v>
      </c>
      <c r="N8" s="23"/>
      <c r="O8" s="23"/>
      <c r="P8" s="21"/>
    </row>
    <row r="9" spans="2:16" x14ac:dyDescent="0.25">
      <c r="B9" s="17"/>
      <c r="C9" s="30">
        <v>6</v>
      </c>
      <c r="D9" s="30">
        <f>(Clima!D9+Clima!E9)/2</f>
        <v>7.2</v>
      </c>
      <c r="E9" s="30">
        <f t="shared" si="0"/>
        <v>1.0161453093242518</v>
      </c>
      <c r="F9" s="30">
        <f t="shared" si="1"/>
        <v>6.9657846489614608E-2</v>
      </c>
      <c r="G9" s="30">
        <f t="shared" si="2"/>
        <v>2.4840008</v>
      </c>
      <c r="H9" s="30">
        <f>0.001013*Constantes!$D$4/(0.622*G9)</f>
        <v>4.7512496620028426E-2</v>
      </c>
      <c r="I9" s="30">
        <f t="shared" si="3"/>
        <v>0.30155820944967926</v>
      </c>
      <c r="J9" s="30">
        <f t="shared" si="4"/>
        <v>-0.39498763450083563</v>
      </c>
      <c r="K9" s="30">
        <f>(Constantes!$D$10/0.8)*(Constantes!$D$5*J9^2+Constantes!$D$6*J9+Constantes!$D$7)</f>
        <v>11.777273193959651</v>
      </c>
      <c r="L9" s="30">
        <f>(Constantes!$D$10/0.8)*(0.00376*D9^2-0.0516*D9-6.967)</f>
        <v>-2.6788505999999992</v>
      </c>
      <c r="M9" s="30">
        <f t="shared" si="5"/>
        <v>2.0333973429369436</v>
      </c>
      <c r="N9" s="23"/>
      <c r="O9" s="23"/>
      <c r="P9" s="21"/>
    </row>
    <row r="10" spans="2:16" x14ac:dyDescent="0.25">
      <c r="B10" s="17"/>
      <c r="C10" s="30">
        <v>7</v>
      </c>
      <c r="D10" s="30">
        <f>(Clima!D10+Clima!E10)/2</f>
        <v>7.1000000000000005</v>
      </c>
      <c r="E10" s="30">
        <f t="shared" si="0"/>
        <v>1.0091991741634025</v>
      </c>
      <c r="F10" s="30">
        <f t="shared" si="1"/>
        <v>6.9238306573324693E-2</v>
      </c>
      <c r="G10" s="30">
        <f t="shared" si="2"/>
        <v>2.4842369</v>
      </c>
      <c r="H10" s="30">
        <f>0.001013*Constantes!$D$4/(0.622*G10)</f>
        <v>4.7507981068209686E-2</v>
      </c>
      <c r="I10" s="30">
        <f t="shared" si="3"/>
        <v>0.30080212127841766</v>
      </c>
      <c r="J10" s="30">
        <f t="shared" si="4"/>
        <v>-0.39310208160377097</v>
      </c>
      <c r="K10" s="30">
        <f>(Constantes!$D$10/0.8)*(Constantes!$D$5*J10^2+Constantes!$D$6*J10+Constantes!$D$7)</f>
        <v>11.776856952451634</v>
      </c>
      <c r="L10" s="30">
        <f>(Constantes!$D$10/0.8)*(0.00376*D10^2-0.0516*D10-6.967)</f>
        <v>-2.6789318999999994</v>
      </c>
      <c r="M10" s="30">
        <f t="shared" si="5"/>
        <v>2.0281744443515248</v>
      </c>
      <c r="N10" s="23"/>
      <c r="O10" s="23"/>
      <c r="P10" s="21"/>
    </row>
    <row r="11" spans="2:16" x14ac:dyDescent="0.25">
      <c r="B11" s="17"/>
      <c r="C11" s="30">
        <v>8</v>
      </c>
      <c r="D11" s="30">
        <f>(Clima!D11+Clima!E11)/2</f>
        <v>6.1</v>
      </c>
      <c r="E11" s="30">
        <f t="shared" si="0"/>
        <v>0.94200445485921169</v>
      </c>
      <c r="F11" s="30">
        <f t="shared" si="1"/>
        <v>6.5160403190035326E-2</v>
      </c>
      <c r="G11" s="30">
        <f t="shared" si="2"/>
        <v>2.4865979</v>
      </c>
      <c r="H11" s="30">
        <f>0.001013*Constantes!$D$4/(0.622*G11)</f>
        <v>4.746287271220969E-2</v>
      </c>
      <c r="I11" s="30">
        <f t="shared" si="3"/>
        <v>0.29317071747412832</v>
      </c>
      <c r="J11" s="30">
        <f t="shared" si="4"/>
        <v>-0.39110004407608939</v>
      </c>
      <c r="K11" s="30">
        <f>(Constantes!$D$10/0.8)*(Constantes!$D$5*J11^2+Constantes!$D$6*J11+Constantes!$D$7)</f>
        <v>11.776375827903779</v>
      </c>
      <c r="L11" s="30">
        <f>(Constantes!$D$10/0.8)*(0.00376*D11^2-0.0516*D11-6.967)</f>
        <v>-2.6781938999999997</v>
      </c>
      <c r="M11" s="30">
        <f t="shared" si="5"/>
        <v>1.9768228133713925</v>
      </c>
      <c r="N11" s="23"/>
      <c r="O11" s="23"/>
      <c r="P11" s="21"/>
    </row>
    <row r="12" spans="2:16" x14ac:dyDescent="0.25">
      <c r="B12" s="17"/>
      <c r="C12" s="30">
        <v>9</v>
      </c>
      <c r="D12" s="30">
        <f>(Clima!D12+Clima!E12)/2</f>
        <v>5.5</v>
      </c>
      <c r="E12" s="30">
        <f t="shared" si="0"/>
        <v>0.90360844965772646</v>
      </c>
      <c r="F12" s="30">
        <f t="shared" si="1"/>
        <v>6.2813771829638612E-2</v>
      </c>
      <c r="G12" s="30">
        <f t="shared" si="2"/>
        <v>2.4880144999999998</v>
      </c>
      <c r="H12" s="30">
        <f>0.001013*Constantes!$D$4/(0.622*G12)</f>
        <v>4.743584879193747E-2</v>
      </c>
      <c r="I12" s="30">
        <f t="shared" si="3"/>
        <v>0.2885329439644263</v>
      </c>
      <c r="J12" s="30">
        <f t="shared" si="4"/>
        <v>-0.38898211516471776</v>
      </c>
      <c r="K12" s="30">
        <f>(Constantes!$D$10/0.8)*(Constantes!$D$5*J12^2+Constantes!$D$6*J12+Constantes!$D$7)</f>
        <v>11.77582293979156</v>
      </c>
      <c r="L12" s="30">
        <f>(Constantes!$D$10/0.8)*(0.00376*D12^2-0.0516*D12-6.967)</f>
        <v>-2.6763974999999998</v>
      </c>
      <c r="M12" s="30">
        <f t="shared" si="5"/>
        <v>1.9459414384434766</v>
      </c>
      <c r="N12" s="23"/>
      <c r="O12" s="23"/>
      <c r="P12" s="21"/>
    </row>
    <row r="13" spans="2:16" x14ac:dyDescent="0.25">
      <c r="B13" s="17"/>
      <c r="C13" s="30">
        <v>10</v>
      </c>
      <c r="D13" s="30">
        <f>(Clima!D13+Clima!E13)/2</f>
        <v>6.7</v>
      </c>
      <c r="E13" s="30">
        <f t="shared" si="0"/>
        <v>0.98183101730388156</v>
      </c>
      <c r="F13" s="30">
        <f t="shared" si="1"/>
        <v>6.7581690219552987E-2</v>
      </c>
      <c r="G13" s="30">
        <f t="shared" si="2"/>
        <v>2.4851812999999998</v>
      </c>
      <c r="H13" s="30">
        <f>0.001013*Constantes!$D$4/(0.622*G13)</f>
        <v>4.7489927440765758E-2</v>
      </c>
      <c r="I13" s="30">
        <f t="shared" si="3"/>
        <v>0.29776476040091676</v>
      </c>
      <c r="J13" s="30">
        <f t="shared" si="4"/>
        <v>-0.38674892245770132</v>
      </c>
      <c r="K13" s="30">
        <f>(Constantes!$D$10/0.8)*(Constantes!$D$5*J13^2+Constantes!$D$6*J13+Constantes!$D$7)</f>
        <v>11.775191061344888</v>
      </c>
      <c r="L13" s="30">
        <f>(Constantes!$D$10/0.8)*(0.00376*D13^2-0.0516*D13-6.967)</f>
        <v>-2.6789750999999993</v>
      </c>
      <c r="M13" s="30">
        <f t="shared" si="5"/>
        <v>2.0072851772735802</v>
      </c>
      <c r="N13" s="23"/>
      <c r="O13" s="23"/>
      <c r="P13" s="21"/>
    </row>
    <row r="14" spans="2:16" x14ac:dyDescent="0.25">
      <c r="B14" s="17"/>
      <c r="C14" s="30">
        <v>11</v>
      </c>
      <c r="D14" s="30">
        <f>(Clima!D14+Clima!E14)/2</f>
        <v>4.5999999999999996</v>
      </c>
      <c r="E14" s="30">
        <f t="shared" si="0"/>
        <v>0.84860028432540868</v>
      </c>
      <c r="F14" s="30">
        <f t="shared" si="1"/>
        <v>5.9429679792546375E-2</v>
      </c>
      <c r="G14" s="30">
        <f t="shared" si="2"/>
        <v>2.4901393999999999</v>
      </c>
      <c r="H14" s="30">
        <f>0.001013*Constantes!$D$4/(0.622*G14)</f>
        <v>4.7395370562044806E-2</v>
      </c>
      <c r="I14" s="30">
        <f t="shared" si="3"/>
        <v>0.28149920279404944</v>
      </c>
      <c r="J14" s="30">
        <f t="shared" si="4"/>
        <v>-0.3844011276982352</v>
      </c>
      <c r="K14" s="30">
        <f>(Constantes!$D$10/0.8)*(Constantes!$D$5*J14^2+Constantes!$D$6*J14+Constantes!$D$7)</f>
        <v>11.774472630448908</v>
      </c>
      <c r="L14" s="30">
        <f>(Constantes!$D$10/0.8)*(0.00376*D14^2-0.0516*D14-6.967)</f>
        <v>-2.6717993999999994</v>
      </c>
      <c r="M14" s="30">
        <f t="shared" si="5"/>
        <v>1.8994943259077584</v>
      </c>
      <c r="N14" s="23"/>
      <c r="O14" s="23"/>
      <c r="P14" s="21"/>
    </row>
    <row r="15" spans="2:16" x14ac:dyDescent="0.25">
      <c r="B15" s="17"/>
      <c r="C15" s="30">
        <v>12</v>
      </c>
      <c r="D15" s="30">
        <f>(Clima!D15+Clima!E15)/2</f>
        <v>4.3</v>
      </c>
      <c r="E15" s="30">
        <f t="shared" si="0"/>
        <v>0.83093230159017306</v>
      </c>
      <c r="F15" s="30">
        <f t="shared" si="1"/>
        <v>5.8336952256694614E-2</v>
      </c>
      <c r="G15" s="30">
        <f t="shared" si="2"/>
        <v>2.4908476999999998</v>
      </c>
      <c r="H15" s="30">
        <f>0.001013*Constantes!$D$4/(0.622*G15)</f>
        <v>4.7381893165988398E-2</v>
      </c>
      <c r="I15" s="30">
        <f t="shared" si="3"/>
        <v>0.27913525772700176</v>
      </c>
      <c r="J15" s="30">
        <f t="shared" si="4"/>
        <v>-0.38193942658857638</v>
      </c>
      <c r="K15" s="30">
        <f>(Constantes!$D$10/0.8)*(Constantes!$D$5*J15^2+Constantes!$D$6*J15+Constantes!$D$7)</f>
        <v>11.773659761069329</v>
      </c>
      <c r="L15" s="30">
        <f>(Constantes!$D$10/0.8)*(0.00376*D15^2-0.0516*D15-6.967)</f>
        <v>-2.6697590999999994</v>
      </c>
      <c r="M15" s="30">
        <f t="shared" si="5"/>
        <v>1.8839309469893855</v>
      </c>
      <c r="N15" s="23"/>
      <c r="O15" s="23"/>
      <c r="P15" s="21"/>
    </row>
    <row r="16" spans="2:16" x14ac:dyDescent="0.25">
      <c r="B16" s="17"/>
      <c r="C16" s="30">
        <v>13</v>
      </c>
      <c r="D16" s="30">
        <f>(Clima!D16+Clima!E16)/2</f>
        <v>5.7</v>
      </c>
      <c r="E16" s="30">
        <f t="shared" si="0"/>
        <v>0.9162509210196762</v>
      </c>
      <c r="F16" s="30">
        <f t="shared" si="1"/>
        <v>6.358780460869165E-2</v>
      </c>
      <c r="G16" s="30">
        <f t="shared" si="2"/>
        <v>2.4875422999999999</v>
      </c>
      <c r="H16" s="30">
        <f>0.001013*Constantes!$D$4/(0.622*G16)</f>
        <v>4.7444853345467899E-2</v>
      </c>
      <c r="I16" s="30">
        <f t="shared" si="3"/>
        <v>0.29008359257282929</v>
      </c>
      <c r="J16" s="30">
        <f t="shared" si="4"/>
        <v>-0.3793645485838914</v>
      </c>
      <c r="K16" s="30">
        <f>(Constantes!$D$10/0.8)*(Constantes!$D$5*J16^2+Constantes!$D$6*J16+Constantes!$D$7)</f>
        <v>11.772744255188057</v>
      </c>
      <c r="L16" s="30">
        <f>(Constantes!$D$10/0.8)*(0.00376*D16^2-0.0516*D16-6.967)</f>
        <v>-2.6771090999999996</v>
      </c>
      <c r="M16" s="30">
        <f t="shared" si="5"/>
        <v>1.9554785329514577</v>
      </c>
      <c r="N16" s="23"/>
      <c r="O16" s="23"/>
      <c r="P16" s="21"/>
    </row>
    <row r="17" spans="2:16" x14ac:dyDescent="0.25">
      <c r="B17" s="17"/>
      <c r="C17" s="30">
        <v>14</v>
      </c>
      <c r="D17" s="30">
        <f>(Clima!D17+Clima!E17)/2</f>
        <v>4.2</v>
      </c>
      <c r="E17" s="30">
        <f t="shared" si="0"/>
        <v>0.82511551517269466</v>
      </c>
      <c r="F17" s="30">
        <f t="shared" si="1"/>
        <v>5.797655922358453E-2</v>
      </c>
      <c r="G17" s="30">
        <f t="shared" si="2"/>
        <v>2.4910837999999997</v>
      </c>
      <c r="H17" s="30">
        <f>0.001013*Constantes!$D$4/(0.622*G17)</f>
        <v>4.7377402403784213E-2</v>
      </c>
      <c r="I17" s="30">
        <f t="shared" si="3"/>
        <v>0.27834522412616558</v>
      </c>
      <c r="J17" s="30">
        <f t="shared" si="4"/>
        <v>-0.37667725667610352</v>
      </c>
      <c r="K17" s="30">
        <f>(Constantes!$D$10/0.8)*(Constantes!$D$5*J17^2+Constantes!$D$6*J17+Constantes!$D$7)</f>
        <v>11.771717615234207</v>
      </c>
      <c r="L17" s="30">
        <f>(Constantes!$D$10/0.8)*(0.00376*D17^2-0.0516*D17-6.967)</f>
        <v>-2.6690225999999995</v>
      </c>
      <c r="M17" s="30">
        <f t="shared" si="5"/>
        <v>1.8783714085750363</v>
      </c>
      <c r="N17" s="23"/>
      <c r="O17" s="23"/>
      <c r="P17" s="21"/>
    </row>
    <row r="18" spans="2:16" x14ac:dyDescent="0.25">
      <c r="B18" s="17"/>
      <c r="C18" s="30">
        <v>15</v>
      </c>
      <c r="D18" s="30">
        <f>(Clima!D18+Clima!E18)/2</f>
        <v>4.6999999999999993</v>
      </c>
      <c r="E18" s="30">
        <f t="shared" si="0"/>
        <v>0.85456279709437755</v>
      </c>
      <c r="F18" s="30">
        <f t="shared" si="1"/>
        <v>5.9797799714718242E-2</v>
      </c>
      <c r="G18" s="30">
        <f t="shared" si="2"/>
        <v>2.4899032999999999</v>
      </c>
      <c r="H18" s="30">
        <f>0.001013*Constantes!$D$4/(0.622*G18)</f>
        <v>4.7399864731352388E-2</v>
      </c>
      <c r="I18" s="30">
        <f t="shared" si="3"/>
        <v>0.28228509354225667</v>
      </c>
      <c r="J18" s="30">
        <f t="shared" si="4"/>
        <v>-0.37387834716780144</v>
      </c>
      <c r="K18" s="30">
        <f>(Constantes!$D$10/0.8)*(Constantes!$D$5*J18^2+Constantes!$D$6*J18+Constantes!$D$7)</f>
        <v>11.770571056994948</v>
      </c>
      <c r="L18" s="30">
        <f>(Constantes!$D$10/0.8)*(0.00376*D18^2-0.0516*D18-6.967)</f>
        <v>-2.6724230999999996</v>
      </c>
      <c r="M18" s="30">
        <f t="shared" si="5"/>
        <v>1.9037401967276908</v>
      </c>
      <c r="N18" s="23"/>
      <c r="O18" s="23"/>
      <c r="P18" s="21"/>
    </row>
    <row r="19" spans="2:16" x14ac:dyDescent="0.25">
      <c r="B19" s="17"/>
      <c r="C19" s="30">
        <v>16</v>
      </c>
      <c r="D19" s="30">
        <f>(Clima!D19+Clima!E19)/2</f>
        <v>6</v>
      </c>
      <c r="E19" s="30">
        <f t="shared" si="0"/>
        <v>0.93550698503161778</v>
      </c>
      <c r="F19" s="30">
        <f t="shared" si="1"/>
        <v>6.4764165026061693E-2</v>
      </c>
      <c r="G19" s="30">
        <f t="shared" si="2"/>
        <v>2.486834</v>
      </c>
      <c r="H19" s="30">
        <f>0.001013*Constantes!$D$4/(0.622*G19)</f>
        <v>4.7458366587455343E-2</v>
      </c>
      <c r="I19" s="30">
        <f t="shared" si="3"/>
        <v>0.29240073352991802</v>
      </c>
      <c r="J19" s="30">
        <f t="shared" si="4"/>
        <v>-0.37096864943627805</v>
      </c>
      <c r="K19" s="30">
        <f>(Constantes!$D$10/0.8)*(Constantes!$D$5*J19^2+Constantes!$D$6*J19+Constantes!$D$7)</f>
        <v>11.76929552299004</v>
      </c>
      <c r="L19" s="30">
        <f>(Constantes!$D$10/0.8)*(0.00376*D19^2-0.0516*D19-6.967)</f>
        <v>-2.6779649999999995</v>
      </c>
      <c r="M19" s="30">
        <f t="shared" si="5"/>
        <v>1.9700415848746875</v>
      </c>
      <c r="N19" s="23"/>
      <c r="O19" s="23"/>
      <c r="P19" s="21"/>
    </row>
    <row r="20" spans="2:16" x14ac:dyDescent="0.25">
      <c r="B20" s="17"/>
      <c r="C20" s="30">
        <v>17</v>
      </c>
      <c r="D20" s="30">
        <f>(Clima!D20+Clima!E20)/2</f>
        <v>5.9</v>
      </c>
      <c r="E20" s="30">
        <f t="shared" si="0"/>
        <v>0.9290490433608416</v>
      </c>
      <c r="F20" s="30">
        <f t="shared" si="1"/>
        <v>6.4369991730543294E-2</v>
      </c>
      <c r="G20" s="30">
        <f t="shared" si="2"/>
        <v>2.4870701</v>
      </c>
      <c r="H20" s="30">
        <f>0.001013*Constantes!$D$4/(0.622*G20)</f>
        <v>4.7453861318242661E-2</v>
      </c>
      <c r="I20" s="30">
        <f t="shared" si="3"/>
        <v>0.29162954460341706</v>
      </c>
      <c r="J20" s="30">
        <f t="shared" si="4"/>
        <v>-0.36794902568776749</v>
      </c>
      <c r="K20" s="30">
        <f>(Constantes!$D$10/0.8)*(Constantes!$D$5*J20^2+Constantes!$D$6*J20+Constantes!$D$7)</f>
        <v>11.767881696293363</v>
      </c>
      <c r="L20" s="30">
        <f>(Constantes!$D$10/0.8)*(0.00376*D20^2-0.0516*D20-6.967)</f>
        <v>-2.6777078999999997</v>
      </c>
      <c r="M20" s="30">
        <f t="shared" si="5"/>
        <v>1.9645908485715642</v>
      </c>
      <c r="N20" s="23"/>
      <c r="O20" s="23"/>
      <c r="P20" s="21"/>
    </row>
    <row r="21" spans="2:16" x14ac:dyDescent="0.25">
      <c r="B21" s="17"/>
      <c r="C21" s="30">
        <v>18</v>
      </c>
      <c r="D21" s="30">
        <f>(Clima!D21+Clima!E21)/2</f>
        <v>6.2</v>
      </c>
      <c r="E21" s="30">
        <f t="shared" si="0"/>
        <v>0.94854165981127081</v>
      </c>
      <c r="F21" s="30">
        <f t="shared" si="1"/>
        <v>6.5558715041284285E-2</v>
      </c>
      <c r="G21" s="30">
        <f t="shared" si="2"/>
        <v>2.4863618000000001</v>
      </c>
      <c r="H21" s="30">
        <f>0.001013*Constantes!$D$4/(0.622*G21)</f>
        <v>4.7467379692749424E-2</v>
      </c>
      <c r="I21" s="30">
        <f t="shared" si="3"/>
        <v>0.29393948637444728</v>
      </c>
      <c r="J21" s="30">
        <f t="shared" si="4"/>
        <v>-0.36482037070195533</v>
      </c>
      <c r="K21" s="30">
        <f>(Constantes!$D$10/0.8)*(Constantes!$D$5*J21^2+Constantes!$D$6*J21+Constantes!$D$7)</f>
        <v>11.766320014784075</v>
      </c>
      <c r="L21" s="30">
        <f>(Constantes!$D$10/0.8)*(0.00376*D21^2-0.0516*D21-6.967)</f>
        <v>-2.6783945999999994</v>
      </c>
      <c r="M21" s="30">
        <f t="shared" si="5"/>
        <v>1.9795829162983152</v>
      </c>
      <c r="N21" s="23"/>
      <c r="O21" s="23"/>
      <c r="P21" s="21"/>
    </row>
    <row r="22" spans="2:16" x14ac:dyDescent="0.25">
      <c r="B22" s="17"/>
      <c r="C22" s="30">
        <v>19</v>
      </c>
      <c r="D22" s="30">
        <f>(Clima!D22+Clima!E22)/2</f>
        <v>5.6</v>
      </c>
      <c r="E22" s="30">
        <f t="shared" si="0"/>
        <v>0.90991033080617656</v>
      </c>
      <c r="F22" s="30">
        <f t="shared" si="1"/>
        <v>6.3199773283672295E-2</v>
      </c>
      <c r="G22" s="30">
        <f t="shared" si="2"/>
        <v>2.4877783999999998</v>
      </c>
      <c r="H22" s="30">
        <f>0.001013*Constantes!$D$4/(0.622*G22)</f>
        <v>4.7440350641418834E-2</v>
      </c>
      <c r="I22" s="30">
        <f t="shared" si="3"/>
        <v>0.28930885011434587</v>
      </c>
      <c r="J22" s="30">
        <f t="shared" si="4"/>
        <v>-0.36158361156683566</v>
      </c>
      <c r="K22" s="30">
        <f>(Constantes!$D$10/0.8)*(Constantes!$D$5*J22^2+Constantes!$D$6*J22+Constantes!$D$7)</f>
        <v>11.76460068580964</v>
      </c>
      <c r="L22" s="30">
        <f>(Constantes!$D$10/0.8)*(0.00376*D22^2-0.0516*D22-6.967)</f>
        <v>-2.6767673999999992</v>
      </c>
      <c r="M22" s="30">
        <f t="shared" si="5"/>
        <v>1.9484699786552586</v>
      </c>
      <c r="N22" s="23"/>
      <c r="O22" s="23"/>
      <c r="P22" s="21"/>
    </row>
    <row r="23" spans="2:16" x14ac:dyDescent="0.25">
      <c r="B23" s="17"/>
      <c r="C23" s="30">
        <v>20</v>
      </c>
      <c r="D23" s="30">
        <f>(Clima!D23+Clima!E23)/2</f>
        <v>5.6</v>
      </c>
      <c r="E23" s="30">
        <f t="shared" si="0"/>
        <v>0.90991033080617656</v>
      </c>
      <c r="F23" s="30">
        <f t="shared" si="1"/>
        <v>6.3199773283672295E-2</v>
      </c>
      <c r="G23" s="30">
        <f t="shared" si="2"/>
        <v>2.4877783999999998</v>
      </c>
      <c r="H23" s="30">
        <f>0.001013*Constantes!$D$4/(0.622*G23)</f>
        <v>4.7440350641418834E-2</v>
      </c>
      <c r="I23" s="30">
        <f t="shared" si="3"/>
        <v>0.28930885011434587</v>
      </c>
      <c r="J23" s="30">
        <f t="shared" si="4"/>
        <v>-0.3582397074039953</v>
      </c>
      <c r="K23" s="30">
        <f>(Constantes!$D$10/0.8)*(Constantes!$D$5*J23^2+Constantes!$D$6*J23+Constantes!$D$7)</f>
        <v>11.762713701242287</v>
      </c>
      <c r="L23" s="30">
        <f>(Constantes!$D$10/0.8)*(0.00376*D23^2-0.0516*D23-6.967)</f>
        <v>-2.6767673999999992</v>
      </c>
      <c r="M23" s="30">
        <f t="shared" si="5"/>
        <v>1.9480332415869668</v>
      </c>
      <c r="N23" s="23"/>
      <c r="O23" s="23"/>
      <c r="P23" s="21"/>
    </row>
    <row r="24" spans="2:16" x14ac:dyDescent="0.25">
      <c r="B24" s="17"/>
      <c r="C24" s="30">
        <v>21</v>
      </c>
      <c r="D24" s="30">
        <f>(Clima!D24+Clima!E24)/2</f>
        <v>5.3999999999999995</v>
      </c>
      <c r="E24" s="30">
        <f t="shared" si="0"/>
        <v>0.89734507498222005</v>
      </c>
      <c r="F24" s="30">
        <f t="shared" si="1"/>
        <v>6.2429791566432663E-2</v>
      </c>
      <c r="G24" s="30">
        <f t="shared" si="2"/>
        <v>2.4882505999999998</v>
      </c>
      <c r="H24" s="30">
        <f>0.001013*Constantes!$D$4/(0.622*G24)</f>
        <v>4.7431347796780571E-2</v>
      </c>
      <c r="I24" s="30">
        <f t="shared" si="3"/>
        <v>0.2877558847060156</v>
      </c>
      <c r="J24" s="30">
        <f t="shared" si="4"/>
        <v>-0.35478964908440508</v>
      </c>
      <c r="K24" s="30">
        <f>(Constantes!$D$10/0.8)*(Constantes!$D$5*J24^2+Constantes!$D$6*J24+Constantes!$D$7)</f>
        <v>11.760648852910098</v>
      </c>
      <c r="L24" s="30">
        <f>(Constantes!$D$10/0.8)*(0.00376*D24^2-0.0516*D24-6.967)</f>
        <v>-2.6759993999999998</v>
      </c>
      <c r="M24" s="30">
        <f t="shared" si="5"/>
        <v>1.9373221574889792</v>
      </c>
      <c r="N24" s="23"/>
      <c r="O24" s="23"/>
      <c r="P24" s="21"/>
    </row>
    <row r="25" spans="2:16" x14ac:dyDescent="0.25">
      <c r="B25" s="17"/>
      <c r="C25" s="30">
        <v>22</v>
      </c>
      <c r="D25" s="30">
        <f>(Clima!D25+Clima!E25)/2</f>
        <v>4.5</v>
      </c>
      <c r="E25" s="30">
        <f t="shared" si="0"/>
        <v>0.84267449337682987</v>
      </c>
      <c r="F25" s="30">
        <f t="shared" si="1"/>
        <v>5.906350417529968E-2</v>
      </c>
      <c r="G25" s="30">
        <f t="shared" si="2"/>
        <v>2.4903754999999999</v>
      </c>
      <c r="H25" s="30">
        <f>0.001013*Constantes!$D$4/(0.622*G25)</f>
        <v>4.7390877244876492E-2</v>
      </c>
      <c r="I25" s="30">
        <f t="shared" si="3"/>
        <v>0.28071225881996309</v>
      </c>
      <c r="J25" s="30">
        <f t="shared" si="4"/>
        <v>-0.35123445893480337</v>
      </c>
      <c r="K25" s="30">
        <f>(Constantes!$D$10/0.8)*(Constantes!$D$5*J25^2+Constantes!$D$6*J25+Constantes!$D$7)</f>
        <v>11.758395748383311</v>
      </c>
      <c r="L25" s="30">
        <f>(Constantes!$D$10/0.8)*(0.00376*D25^2-0.0516*D25-6.967)</f>
        <v>-2.6711474999999996</v>
      </c>
      <c r="M25" s="30">
        <f t="shared" si="5"/>
        <v>1.8907568161358865</v>
      </c>
      <c r="N25" s="23"/>
      <c r="O25" s="23"/>
      <c r="P25" s="21"/>
    </row>
    <row r="26" spans="2:16" x14ac:dyDescent="0.25">
      <c r="B26" s="17"/>
      <c r="C26" s="30">
        <v>23</v>
      </c>
      <c r="D26" s="30">
        <f>(Clima!D26+Clima!E26)/2</f>
        <v>6.3000000000000007</v>
      </c>
      <c r="E26" s="30">
        <f t="shared" si="0"/>
        <v>0.9551188077388888</v>
      </c>
      <c r="F26" s="30">
        <f t="shared" si="1"/>
        <v>6.5959109426506846E-2</v>
      </c>
      <c r="G26" s="30">
        <f t="shared" si="2"/>
        <v>2.4861257000000001</v>
      </c>
      <c r="H26" s="30">
        <f>0.001013*Constantes!$D$4/(0.622*G26)</f>
        <v>4.7471887529318371E-2</v>
      </c>
      <c r="I26" s="30">
        <f t="shared" si="3"/>
        <v>0.29470703027402317</v>
      </c>
      <c r="J26" s="30">
        <f t="shared" si="4"/>
        <v>-0.34757519043475887</v>
      </c>
      <c r="K26" s="30">
        <f>(Constantes!$D$10/0.8)*(Constantes!$D$5*J26^2+Constantes!$D$6*J26+Constantes!$D$7)</f>
        <v>11.7559438270961</v>
      </c>
      <c r="L26" s="30">
        <f>(Constantes!$D$10/0.8)*(0.00376*D26^2-0.0516*D26-6.967)</f>
        <v>-2.6785670999999995</v>
      </c>
      <c r="M26" s="30">
        <f t="shared" si="5"/>
        <v>1.9822548792506787</v>
      </c>
      <c r="N26" s="23"/>
      <c r="O26" s="23"/>
      <c r="P26" s="21"/>
    </row>
    <row r="27" spans="2:16" x14ac:dyDescent="0.25">
      <c r="B27" s="17"/>
      <c r="C27" s="30">
        <v>24</v>
      </c>
      <c r="D27" s="30">
        <f>(Clima!D27+Clima!E27)/2</f>
        <v>6</v>
      </c>
      <c r="E27" s="30">
        <f t="shared" si="0"/>
        <v>0.93550698503161778</v>
      </c>
      <c r="F27" s="30">
        <f t="shared" si="1"/>
        <v>6.4764165026061693E-2</v>
      </c>
      <c r="G27" s="30">
        <f t="shared" si="2"/>
        <v>2.486834</v>
      </c>
      <c r="H27" s="30">
        <f>0.001013*Constantes!$D$4/(0.622*G27)</f>
        <v>4.7458366587455343E-2</v>
      </c>
      <c r="I27" s="30">
        <f t="shared" si="3"/>
        <v>0.29240073352991802</v>
      </c>
      <c r="J27" s="30">
        <f t="shared" si="4"/>
        <v>-0.34381292790450158</v>
      </c>
      <c r="K27" s="30">
        <f>(Constantes!$D$10/0.8)*(Constantes!$D$5*J27^2+Constantes!$D$6*J27+Constantes!$D$7)</f>
        <v>11.753282376783554</v>
      </c>
      <c r="L27" s="30">
        <f>(Constantes!$D$10/0.8)*(0.00376*D27^2-0.0516*D27-6.967)</f>
        <v>-2.6779649999999995</v>
      </c>
      <c r="M27" s="30">
        <f t="shared" si="5"/>
        <v>1.9662957803171688</v>
      </c>
      <c r="N27" s="23"/>
      <c r="O27" s="23"/>
      <c r="P27" s="21"/>
    </row>
    <row r="28" spans="2:16" x14ac:dyDescent="0.25">
      <c r="B28" s="17"/>
      <c r="C28" s="30">
        <v>25</v>
      </c>
      <c r="D28" s="30">
        <f>(Clima!D28+Clima!E28)/2</f>
        <v>6.9</v>
      </c>
      <c r="E28" s="30">
        <f t="shared" si="0"/>
        <v>0.99543224947116915</v>
      </c>
      <c r="F28" s="30">
        <f t="shared" si="1"/>
        <v>6.8405707891264905E-2</v>
      </c>
      <c r="G28" s="30">
        <f t="shared" si="2"/>
        <v>2.4847090999999999</v>
      </c>
      <c r="H28" s="30">
        <f>0.001013*Constantes!$D$4/(0.622*G28)</f>
        <v>4.7498952539010666E-2</v>
      </c>
      <c r="I28" s="30">
        <f t="shared" si="3"/>
        <v>0.29928602430018419</v>
      </c>
      <c r="J28" s="30">
        <f t="shared" si="4"/>
        <v>-0.3399487861836154</v>
      </c>
      <c r="K28" s="30">
        <f>(Constantes!$D$10/0.8)*(Constantes!$D$5*J28^2+Constantes!$D$6*J28+Constantes!$D$7)</f>
        <v>11.750400550213216</v>
      </c>
      <c r="L28" s="30">
        <f>(Constantes!$D$10/0.8)*(0.00376*D28^2-0.0516*D28-6.967)</f>
        <v>-2.6790098999999996</v>
      </c>
      <c r="M28" s="30">
        <f t="shared" si="5"/>
        <v>2.0115943096545741</v>
      </c>
      <c r="N28" s="23"/>
      <c r="O28" s="23"/>
      <c r="P28" s="21"/>
    </row>
    <row r="29" spans="2:16" x14ac:dyDescent="0.25">
      <c r="B29" s="17"/>
      <c r="C29" s="30">
        <v>26</v>
      </c>
      <c r="D29" s="30">
        <f>(Clima!D29+Clima!E29)/2</f>
        <v>5.9</v>
      </c>
      <c r="E29" s="30">
        <f t="shared" si="0"/>
        <v>0.9290490433608416</v>
      </c>
      <c r="F29" s="30">
        <f t="shared" si="1"/>
        <v>6.4369991730543294E-2</v>
      </c>
      <c r="G29" s="30">
        <f t="shared" si="2"/>
        <v>2.4870701</v>
      </c>
      <c r="H29" s="30">
        <f>0.001013*Constantes!$D$4/(0.622*G29)</f>
        <v>4.7453861318242661E-2</v>
      </c>
      <c r="I29" s="30">
        <f t="shared" si="3"/>
        <v>0.29162954460341706</v>
      </c>
      <c r="J29" s="30">
        <f t="shared" si="4"/>
        <v>-0.33598391030068736</v>
      </c>
      <c r="K29" s="30">
        <f>(Constantes!$D$10/0.8)*(Constantes!$D$5*J29^2+Constantes!$D$6*J29+Constantes!$D$7)</f>
        <v>11.7472873821902</v>
      </c>
      <c r="L29" s="30">
        <f>(Constantes!$D$10/0.8)*(0.00376*D29^2-0.0516*D29-6.967)</f>
        <v>-2.6777078999999997</v>
      </c>
      <c r="M29" s="30">
        <f t="shared" si="5"/>
        <v>1.959786120216904</v>
      </c>
      <c r="N29" s="23"/>
      <c r="O29" s="23"/>
      <c r="P29" s="21"/>
    </row>
    <row r="30" spans="2:16" x14ac:dyDescent="0.25">
      <c r="B30" s="17"/>
      <c r="C30" s="30">
        <v>27</v>
      </c>
      <c r="D30" s="30">
        <f>(Clima!D30+Clima!E30)/2</f>
        <v>4.7</v>
      </c>
      <c r="E30" s="30">
        <f t="shared" si="0"/>
        <v>0.85456279709437766</v>
      </c>
      <c r="F30" s="30">
        <f t="shared" si="1"/>
        <v>5.9797799714718249E-2</v>
      </c>
      <c r="G30" s="30">
        <f t="shared" si="2"/>
        <v>2.4899032999999999</v>
      </c>
      <c r="H30" s="30">
        <f>0.001013*Constantes!$D$4/(0.622*G30)</f>
        <v>4.7399864731352388E-2</v>
      </c>
      <c r="I30" s="30">
        <f t="shared" si="3"/>
        <v>0.28228509354225673</v>
      </c>
      <c r="J30" s="30">
        <f t="shared" si="4"/>
        <v>-0.33191947513401066</v>
      </c>
      <c r="K30" s="30">
        <f>(Constantes!$D$10/0.8)*(Constantes!$D$5*J30^2+Constantes!$D$6*J30+Constantes!$D$7)</f>
        <v>11.743931806814418</v>
      </c>
      <c r="L30" s="30">
        <f>(Constantes!$D$10/0.8)*(0.00376*D30^2-0.0516*D30-6.967)</f>
        <v>-2.6724230999999996</v>
      </c>
      <c r="M30" s="30">
        <f t="shared" si="5"/>
        <v>1.897724306144406</v>
      </c>
      <c r="N30" s="23"/>
      <c r="O30" s="23"/>
      <c r="P30" s="21"/>
    </row>
    <row r="31" spans="2:16" x14ac:dyDescent="0.25">
      <c r="B31" s="17"/>
      <c r="C31" s="30">
        <v>28</v>
      </c>
      <c r="D31" s="30">
        <f>(Clima!D31+Clima!E31)/2</f>
        <v>5.0999999999999996</v>
      </c>
      <c r="E31" s="30">
        <f t="shared" si="0"/>
        <v>0.87878397685782894</v>
      </c>
      <c r="F31" s="30">
        <f t="shared" si="1"/>
        <v>6.1289891533703518E-2</v>
      </c>
      <c r="G31" s="30">
        <f t="shared" si="2"/>
        <v>2.4889589000000001</v>
      </c>
      <c r="H31" s="30">
        <f>0.001013*Constantes!$D$4/(0.622*G31)</f>
        <v>4.7417849934825319E-2</v>
      </c>
      <c r="I31" s="30">
        <f t="shared" si="3"/>
        <v>0.28541789566329323</v>
      </c>
      <c r="J31" s="30">
        <f t="shared" si="4"/>
        <v>-0.32775668506344269</v>
      </c>
      <c r="K31" s="30">
        <f>(Constantes!$D$10/0.8)*(Constantes!$D$5*J31^2+Constantes!$D$6*J31+Constantes!$D$7)</f>
        <v>11.740322674968299</v>
      </c>
      <c r="L31" s="30">
        <f>(Constantes!$D$10/0.8)*(0.00376*D31^2-0.0516*D31-6.967)</f>
        <v>-2.6746358999999997</v>
      </c>
      <c r="M31" s="30">
        <f t="shared" si="5"/>
        <v>1.9173296035944998</v>
      </c>
      <c r="N31" s="23"/>
      <c r="O31" s="23"/>
      <c r="P31" s="21"/>
    </row>
    <row r="32" spans="2:16" x14ac:dyDescent="0.25">
      <c r="B32" s="17"/>
      <c r="C32" s="30">
        <v>29</v>
      </c>
      <c r="D32" s="30">
        <f>(Clima!D32+Clima!E32)/2</f>
        <v>5.8</v>
      </c>
      <c r="E32" s="30">
        <f t="shared" si="0"/>
        <v>0.92263042375989668</v>
      </c>
      <c r="F32" s="30">
        <f t="shared" si="1"/>
        <v>6.3977874512489694E-2</v>
      </c>
      <c r="G32" s="30">
        <f t="shared" si="2"/>
        <v>2.4873061999999999</v>
      </c>
      <c r="H32" s="30">
        <f>0.001013*Constantes!$D$4/(0.622*G32)</f>
        <v>4.7449356904328034E-2</v>
      </c>
      <c r="I32" s="30">
        <f t="shared" si="3"/>
        <v>0.29085716086083402</v>
      </c>
      <c r="J32" s="30">
        <f t="shared" si="4"/>
        <v>-0.32349677361352186</v>
      </c>
      <c r="K32" s="30">
        <f>(Constantes!$D$10/0.8)*(Constantes!$D$5*J32^2+Constantes!$D$6*J32+Constantes!$D$7)</f>
        <v>11.736448772012897</v>
      </c>
      <c r="L32" s="30">
        <f>(Constantes!$D$10/0.8)*(0.00376*D32^2-0.0516*D32-6.967)</f>
        <v>-2.6774225999999994</v>
      </c>
      <c r="M32" s="30">
        <f t="shared" si="5"/>
        <v>1.9521565988724021</v>
      </c>
      <c r="N32" s="23"/>
      <c r="O32" s="23"/>
      <c r="P32" s="21"/>
    </row>
    <row r="33" spans="2:16" x14ac:dyDescent="0.25">
      <c r="B33" s="17"/>
      <c r="C33" s="30">
        <v>30</v>
      </c>
      <c r="D33" s="30">
        <f>(Clima!D33+Clima!E33)/2</f>
        <v>5</v>
      </c>
      <c r="E33" s="30">
        <f t="shared" si="0"/>
        <v>0.87267261944779717</v>
      </c>
      <c r="F33" s="30">
        <f t="shared" si="1"/>
        <v>6.0913909783222933E-2</v>
      </c>
      <c r="G33" s="30">
        <f t="shared" si="2"/>
        <v>2.489195</v>
      </c>
      <c r="H33" s="30">
        <f>0.001013*Constantes!$D$4/(0.622*G33)</f>
        <v>4.7413352354535469E-2</v>
      </c>
      <c r="I33" s="30">
        <f t="shared" si="3"/>
        <v>0.28463633187073473</v>
      </c>
      <c r="J33" s="30">
        <f t="shared" si="4"/>
        <v>-0.31914100308794713</v>
      </c>
      <c r="K33" s="30">
        <f>(Constantes!$D$10/0.8)*(Constantes!$D$5*J33^2+Constantes!$D$6*J33+Constantes!$D$7)</f>
        <v>11.732298835670136</v>
      </c>
      <c r="L33" s="30">
        <f>(Constantes!$D$10/0.8)*(0.00376*D33^2-0.0516*D33-6.967)</f>
        <v>-2.6741249999999992</v>
      </c>
      <c r="M33" s="30">
        <f t="shared" si="5"/>
        <v>1.9103976730333234</v>
      </c>
      <c r="N33" s="23"/>
      <c r="O33" s="23"/>
      <c r="P33" s="21"/>
    </row>
    <row r="34" spans="2:16" x14ac:dyDescent="0.25">
      <c r="B34" s="17"/>
      <c r="C34" s="30">
        <v>31</v>
      </c>
      <c r="D34" s="30">
        <f>(Clima!D34+Clima!E34)/2</f>
        <v>5.6</v>
      </c>
      <c r="E34" s="30">
        <f t="shared" si="0"/>
        <v>0.90991033080617656</v>
      </c>
      <c r="F34" s="30">
        <f t="shared" si="1"/>
        <v>6.3199773283672295E-2</v>
      </c>
      <c r="G34" s="30">
        <f t="shared" si="2"/>
        <v>2.4877783999999998</v>
      </c>
      <c r="H34" s="30">
        <f>0.001013*Constantes!$D$4/(0.622*G34)</f>
        <v>4.7440350641418834E-2</v>
      </c>
      <c r="I34" s="30">
        <f t="shared" si="3"/>
        <v>0.28930885011434587</v>
      </c>
      <c r="J34" s="30">
        <f t="shared" si="4"/>
        <v>-0.31469066419553055</v>
      </c>
      <c r="K34" s="30">
        <f>(Constantes!$D$10/0.8)*(Constantes!$D$5*J34^2+Constantes!$D$6*J34+Constantes!$D$7)</f>
        <v>11.72786157406861</v>
      </c>
      <c r="L34" s="30">
        <f>(Constantes!$D$10/0.8)*(0.00376*D34^2-0.0516*D34-6.967)</f>
        <v>-2.6767673999999992</v>
      </c>
      <c r="M34" s="30">
        <f t="shared" si="5"/>
        <v>1.9399668185176424</v>
      </c>
      <c r="N34" s="23"/>
      <c r="O34" s="23"/>
      <c r="P34" s="21"/>
    </row>
    <row r="35" spans="2:16" x14ac:dyDescent="0.25">
      <c r="B35" s="17"/>
      <c r="C35" s="30">
        <v>32</v>
      </c>
      <c r="D35" s="30">
        <f>(Clima!D35+Clima!E35)/2</f>
        <v>7.1</v>
      </c>
      <c r="E35" s="30">
        <f t="shared" si="0"/>
        <v>1.0091991741634025</v>
      </c>
      <c r="F35" s="30">
        <f t="shared" si="1"/>
        <v>6.9238306573324693E-2</v>
      </c>
      <c r="G35" s="30">
        <f t="shared" si="2"/>
        <v>2.4842369</v>
      </c>
      <c r="H35" s="30">
        <f>0.001013*Constantes!$D$4/(0.622*G35)</f>
        <v>4.7507981068209686E-2</v>
      </c>
      <c r="I35" s="30">
        <f t="shared" si="3"/>
        <v>0.30080212127841766</v>
      </c>
      <c r="J35" s="30">
        <f t="shared" si="4"/>
        <v>-0.31014707566773203</v>
      </c>
      <c r="K35" s="30">
        <f>(Constantes!$D$10/0.8)*(Constantes!$D$5*J35^2+Constantes!$D$6*J35+Constantes!$D$7)</f>
        <v>11.723125683930187</v>
      </c>
      <c r="L35" s="30">
        <f>(Constantes!$D$10/0.8)*(0.00376*D35^2-0.0516*D35-6.967)</f>
        <v>-2.6789318999999994</v>
      </c>
      <c r="M35" s="30">
        <f t="shared" si="5"/>
        <v>2.0152444607113389</v>
      </c>
      <c r="N35" s="23"/>
      <c r="O35" s="23"/>
      <c r="P35" s="21"/>
    </row>
    <row r="36" spans="2:16" x14ac:dyDescent="0.25">
      <c r="B36" s="17"/>
      <c r="C36" s="30">
        <v>33</v>
      </c>
      <c r="D36" s="30">
        <f>(Clima!D36+Clima!E36)/2</f>
        <v>5.4</v>
      </c>
      <c r="E36" s="30">
        <f t="shared" si="0"/>
        <v>0.89734507498222005</v>
      </c>
      <c r="F36" s="30">
        <f t="shared" si="1"/>
        <v>6.2429791566432663E-2</v>
      </c>
      <c r="G36" s="30">
        <f t="shared" si="2"/>
        <v>2.4882505999999998</v>
      </c>
      <c r="H36" s="30">
        <f>0.001013*Constantes!$D$4/(0.622*G36)</f>
        <v>4.7431347796780571E-2</v>
      </c>
      <c r="I36" s="30">
        <f t="shared" si="3"/>
        <v>0.2877558847060156</v>
      </c>
      <c r="J36" s="30">
        <f t="shared" si="4"/>
        <v>-0.30551158386789107</v>
      </c>
      <c r="K36" s="30">
        <f>(Constantes!$D$10/0.8)*(Constantes!$D$5*J36^2+Constantes!$D$6*J36+Constantes!$D$7)</f>
        <v>11.718079868874387</v>
      </c>
      <c r="L36" s="30">
        <f>(Constantes!$D$10/0.8)*(0.00376*D36^2-0.0516*D36-6.967)</f>
        <v>-2.6759993999999998</v>
      </c>
      <c r="M36" s="30">
        <f t="shared" si="5"/>
        <v>1.9275225769591935</v>
      </c>
      <c r="N36" s="23"/>
      <c r="O36" s="23"/>
      <c r="P36" s="21"/>
    </row>
    <row r="37" spans="2:16" x14ac:dyDescent="0.25">
      <c r="B37" s="17"/>
      <c r="C37" s="30">
        <v>34</v>
      </c>
      <c r="D37" s="30">
        <f>(Clima!D37+Clima!E37)/2</f>
        <v>6.7</v>
      </c>
      <c r="E37" s="30">
        <f t="shared" si="0"/>
        <v>0.98183101730388156</v>
      </c>
      <c r="F37" s="30">
        <f t="shared" si="1"/>
        <v>6.7581690219552987E-2</v>
      </c>
      <c r="G37" s="30">
        <f t="shared" si="2"/>
        <v>2.4851812999999998</v>
      </c>
      <c r="H37" s="30">
        <f>0.001013*Constantes!$D$4/(0.622*G37)</f>
        <v>4.7489927440765758E-2</v>
      </c>
      <c r="I37" s="30">
        <f t="shared" si="3"/>
        <v>0.29776476040091676</v>
      </c>
      <c r="J37" s="30">
        <f t="shared" si="4"/>
        <v>-0.30078556239227006</v>
      </c>
      <c r="K37" s="30">
        <f>(Constantes!$D$10/0.8)*(Constantes!$D$5*J37^2+Constantes!$D$6*J37+Constantes!$D$7)</f>
        <v>11.712712857817467</v>
      </c>
      <c r="L37" s="30">
        <f>(Constantes!$D$10/0.8)*(0.00376*D37^2-0.0516*D37-6.967)</f>
        <v>-2.6789750999999993</v>
      </c>
      <c r="M37" s="30">
        <f t="shared" si="5"/>
        <v>1.9924021314306823</v>
      </c>
      <c r="N37" s="23"/>
      <c r="O37" s="23"/>
      <c r="P37" s="21"/>
    </row>
    <row r="38" spans="2:16" x14ac:dyDescent="0.25">
      <c r="B38" s="17"/>
      <c r="C38" s="30">
        <v>35</v>
      </c>
      <c r="D38" s="30">
        <f>(Clima!D38+Clima!E38)/2</f>
        <v>7.3</v>
      </c>
      <c r="E38" s="30">
        <f t="shared" si="0"/>
        <v>1.0231335151775351</v>
      </c>
      <c r="F38" s="30">
        <f t="shared" si="1"/>
        <v>7.0079558950811582E-2</v>
      </c>
      <c r="G38" s="30">
        <f t="shared" si="2"/>
        <v>2.4837647</v>
      </c>
      <c r="H38" s="30">
        <f>0.001013*Constantes!$D$4/(0.622*G38)</f>
        <v>4.7517013030319626E-2</v>
      </c>
      <c r="I38" s="30">
        <f t="shared" si="3"/>
        <v>0.3023129788345883</v>
      </c>
      <c r="J38" s="30">
        <f t="shared" si="4"/>
        <v>-0.29597041166302818</v>
      </c>
      <c r="K38" s="30">
        <f>(Constantes!$D$10/0.8)*(Constantes!$D$5*J38^2+Constantes!$D$6*J38+Constantes!$D$7)</f>
        <v>11.707013423442827</v>
      </c>
      <c r="L38" s="30">
        <f>(Constantes!$D$10/0.8)*(0.00376*D38^2-0.0516*D38-6.967)</f>
        <v>-2.6787410999999994</v>
      </c>
      <c r="M38" s="30">
        <f t="shared" si="5"/>
        <v>2.0215274795703682</v>
      </c>
      <c r="N38" s="23"/>
      <c r="O38" s="23"/>
      <c r="P38" s="21"/>
    </row>
    <row r="39" spans="2:16" x14ac:dyDescent="0.25">
      <c r="B39" s="17"/>
      <c r="C39" s="30">
        <v>36</v>
      </c>
      <c r="D39" s="30">
        <f>(Clima!D39+Clima!E39)/2</f>
        <v>8.5</v>
      </c>
      <c r="E39" s="30">
        <f t="shared" si="0"/>
        <v>1.1103536858685381</v>
      </c>
      <c r="F39" s="30">
        <f t="shared" si="1"/>
        <v>7.5312928553469966E-2</v>
      </c>
      <c r="G39" s="30">
        <f t="shared" si="2"/>
        <v>2.4809315000000001</v>
      </c>
      <c r="H39" s="30">
        <f>0.001013*Constantes!$D$4/(0.622*G39)</f>
        <v>4.7571277003878545E-2</v>
      </c>
      <c r="I39" s="30">
        <f t="shared" si="3"/>
        <v>0.31126424871342789</v>
      </c>
      <c r="J39" s="30">
        <f t="shared" si="4"/>
        <v>-0.29106755851324578</v>
      </c>
      <c r="K39" s="30">
        <f>(Constantes!$D$10/0.8)*(Constantes!$D$5*J39^2+Constantes!$D$6*J39+Constantes!$D$7)</f>
        <v>11.70097040071941</v>
      </c>
      <c r="L39" s="30">
        <f>(Constantes!$D$10/0.8)*(0.00376*D39^2-0.0516*D39-6.967)</f>
        <v>-2.6752274999999996</v>
      </c>
      <c r="M39" s="30">
        <f t="shared" si="5"/>
        <v>2.0809723308733856</v>
      </c>
      <c r="N39" s="23"/>
      <c r="O39" s="23"/>
      <c r="P39" s="21"/>
    </row>
    <row r="40" spans="2:16" x14ac:dyDescent="0.25">
      <c r="B40" s="17"/>
      <c r="C40" s="30">
        <v>37</v>
      </c>
      <c r="D40" s="30">
        <f>(Clima!D40+Clima!E40)/2</f>
        <v>7.4</v>
      </c>
      <c r="E40" s="30">
        <f t="shared" si="0"/>
        <v>1.0301640094775164</v>
      </c>
      <c r="F40" s="30">
        <f t="shared" si="1"/>
        <v>7.0503453113465397E-2</v>
      </c>
      <c r="G40" s="30">
        <f t="shared" si="2"/>
        <v>2.4835286000000001</v>
      </c>
      <c r="H40" s="30">
        <f>0.001013*Constantes!$D$4/(0.622*G40)</f>
        <v>4.7521530299328103E-2</v>
      </c>
      <c r="I40" s="30">
        <f t="shared" si="3"/>
        <v>0.30306642063410899</v>
      </c>
      <c r="J40" s="30">
        <f t="shared" si="4"/>
        <v>-0.28607845576412366</v>
      </c>
      <c r="K40" s="30">
        <f>(Constantes!$D$10/0.8)*(Constantes!$D$5*J40^2+Constantes!$D$6*J40+Constantes!$D$7)</f>
        <v>11.694572705444557</v>
      </c>
      <c r="L40" s="30">
        <f>(Constantes!$D$10/0.8)*(0.00376*D40^2-0.0516*D40-6.967)</f>
        <v>-2.6786033999999996</v>
      </c>
      <c r="M40" s="30">
        <f t="shared" si="5"/>
        <v>2.0235910878111896</v>
      </c>
      <c r="N40" s="23"/>
      <c r="O40" s="23"/>
      <c r="P40" s="21"/>
    </row>
    <row r="41" spans="2:16" x14ac:dyDescent="0.25">
      <c r="B41" s="17"/>
      <c r="C41" s="30">
        <v>38</v>
      </c>
      <c r="D41" s="30">
        <f>(Clima!D41+Clima!E41)/2</f>
        <v>7.6</v>
      </c>
      <c r="E41" s="30">
        <f t="shared" si="0"/>
        <v>1.0443527390237508</v>
      </c>
      <c r="F41" s="30">
        <f t="shared" si="1"/>
        <v>7.1357823311676297E-2</v>
      </c>
      <c r="G41" s="30">
        <f t="shared" si="2"/>
        <v>2.4830563999999997</v>
      </c>
      <c r="H41" s="30">
        <f>0.001013*Constantes!$D$4/(0.622*G41)</f>
        <v>4.753056741447674E-2</v>
      </c>
      <c r="I41" s="30">
        <f t="shared" si="3"/>
        <v>0.30456928680794848</v>
      </c>
      <c r="J41" s="30">
        <f t="shared" si="4"/>
        <v>-0.28100458179447974</v>
      </c>
      <c r="K41" s="30">
        <f>(Constantes!$D$10/0.8)*(Constantes!$D$5*J41^2+Constantes!$D$6*J41+Constantes!$D$7)</f>
        <v>11.687809352787783</v>
      </c>
      <c r="L41" s="30">
        <f>(Constantes!$D$10/0.8)*(0.00376*D41^2-0.0516*D41-6.967)</f>
        <v>-2.6782433999999995</v>
      </c>
      <c r="M41" s="30">
        <f t="shared" si="5"/>
        <v>2.0320875249045813</v>
      </c>
      <c r="N41" s="23"/>
      <c r="O41" s="23"/>
      <c r="P41" s="21"/>
    </row>
    <row r="42" spans="2:16" x14ac:dyDescent="0.25">
      <c r="B42" s="17"/>
      <c r="C42" s="30">
        <v>39</v>
      </c>
      <c r="D42" s="30">
        <f>(Clima!D42+Clima!E42)/2</f>
        <v>5.7</v>
      </c>
      <c r="E42" s="30">
        <f t="shared" si="0"/>
        <v>0.9162509210196762</v>
      </c>
      <c r="F42" s="30">
        <f t="shared" si="1"/>
        <v>6.358780460869165E-2</v>
      </c>
      <c r="G42" s="30">
        <f t="shared" si="2"/>
        <v>2.4875422999999999</v>
      </c>
      <c r="H42" s="30">
        <f>0.001013*Constantes!$D$4/(0.622*G42)</f>
        <v>4.7444853345467899E-2</v>
      </c>
      <c r="I42" s="30">
        <f t="shared" si="3"/>
        <v>0.29008359257282929</v>
      </c>
      <c r="J42" s="30">
        <f t="shared" si="4"/>
        <v>-0.2758474401026747</v>
      </c>
      <c r="K42" s="30">
        <f>(Constantes!$D$10/0.8)*(Constantes!$D$5*J42^2+Constantes!$D$6*J42+Constantes!$D$7)</f>
        <v>11.680669475811902</v>
      </c>
      <c r="L42" s="30">
        <f>(Constantes!$D$10/0.8)*(0.00376*D42^2-0.0516*D42-6.967)</f>
        <v>-2.6771090999999996</v>
      </c>
      <c r="M42" s="30">
        <f t="shared" si="5"/>
        <v>1.9341110267220292</v>
      </c>
      <c r="N42" s="23"/>
      <c r="O42" s="23"/>
      <c r="P42" s="21"/>
    </row>
    <row r="43" spans="2:16" x14ac:dyDescent="0.25">
      <c r="B43" s="17"/>
      <c r="C43" s="30">
        <v>40</v>
      </c>
      <c r="D43" s="30">
        <f>(Clima!D43+Clima!E43)/2</f>
        <v>5.5</v>
      </c>
      <c r="E43" s="30">
        <f t="shared" si="0"/>
        <v>0.90360844965772646</v>
      </c>
      <c r="F43" s="30">
        <f t="shared" si="1"/>
        <v>6.2813771829638612E-2</v>
      </c>
      <c r="G43" s="30">
        <f t="shared" si="2"/>
        <v>2.4880144999999998</v>
      </c>
      <c r="H43" s="30">
        <f>0.001013*Constantes!$D$4/(0.622*G43)</f>
        <v>4.743584879193747E-2</v>
      </c>
      <c r="I43" s="30">
        <f t="shared" si="3"/>
        <v>0.2885329439644263</v>
      </c>
      <c r="J43" s="30">
        <f t="shared" si="4"/>
        <v>-0.27060855886109181</v>
      </c>
      <c r="K43" s="30">
        <f>(Constantes!$D$10/0.8)*(Constantes!$D$5*J43^2+Constantes!$D$6*J43+Constantes!$D$7)</f>
        <v>11.673142343947895</v>
      </c>
      <c r="L43" s="30">
        <f>(Constantes!$D$10/0.8)*(0.00376*D43^2-0.0516*D43-6.967)</f>
        <v>-2.6763974999999998</v>
      </c>
      <c r="M43" s="30">
        <f t="shared" si="5"/>
        <v>1.9222400507580413</v>
      </c>
      <c r="N43" s="23"/>
      <c r="O43" s="23"/>
      <c r="P43" s="21"/>
    </row>
    <row r="44" spans="2:16" x14ac:dyDescent="0.25">
      <c r="B44" s="17"/>
      <c r="C44" s="30">
        <v>41</v>
      </c>
      <c r="D44" s="30">
        <f>(Clima!D44+Clima!E44)/2</f>
        <v>6.1</v>
      </c>
      <c r="E44" s="30">
        <f t="shared" si="0"/>
        <v>0.94200445485921169</v>
      </c>
      <c r="F44" s="30">
        <f t="shared" si="1"/>
        <v>6.5160403190035326E-2</v>
      </c>
      <c r="G44" s="30">
        <f t="shared" si="2"/>
        <v>2.4865979</v>
      </c>
      <c r="H44" s="30">
        <f>0.001013*Constantes!$D$4/(0.622*G44)</f>
        <v>4.746287271220969E-2</v>
      </c>
      <c r="I44" s="30">
        <f t="shared" si="3"/>
        <v>0.29317071747412832</v>
      </c>
      <c r="J44" s="30">
        <f t="shared" si="4"/>
        <v>-0.26528949046330735</v>
      </c>
      <c r="K44" s="30">
        <f>(Constantes!$D$10/0.8)*(Constantes!$D$5*J44^2+Constantes!$D$6*J44+Constantes!$D$7)</f>
        <v>11.665217381399987</v>
      </c>
      <c r="L44" s="30">
        <f>(Constantes!$D$10/0.8)*(0.00376*D44^2-0.0516*D44-6.967)</f>
        <v>-2.6781938999999997</v>
      </c>
      <c r="M44" s="30">
        <f t="shared" si="5"/>
        <v>1.9507520921595316</v>
      </c>
      <c r="N44" s="23"/>
      <c r="O44" s="23"/>
      <c r="P44" s="21"/>
    </row>
    <row r="45" spans="2:16" x14ac:dyDescent="0.25">
      <c r="B45" s="17"/>
      <c r="C45" s="30">
        <v>42</v>
      </c>
      <c r="D45" s="30">
        <f>(Clima!D45+Clima!E45)/2</f>
        <v>5.4</v>
      </c>
      <c r="E45" s="30">
        <f t="shared" si="0"/>
        <v>0.89734507498222005</v>
      </c>
      <c r="F45" s="30">
        <f t="shared" si="1"/>
        <v>6.2429791566432663E-2</v>
      </c>
      <c r="G45" s="30">
        <f t="shared" si="2"/>
        <v>2.4882505999999998</v>
      </c>
      <c r="H45" s="30">
        <f>0.001013*Constantes!$D$4/(0.622*G45)</f>
        <v>4.7431347796780571E-2</v>
      </c>
      <c r="I45" s="30">
        <f t="shared" si="3"/>
        <v>0.2877558847060156</v>
      </c>
      <c r="J45" s="30">
        <f t="shared" si="4"/>
        <v>-0.25989181106408255</v>
      </c>
      <c r="K45" s="30">
        <f>(Constantes!$D$10/0.8)*(Constantes!$D$5*J45^2+Constantes!$D$6*J45+Constantes!$D$7)</f>
        <v>11.656884185457431</v>
      </c>
      <c r="L45" s="30">
        <f>(Constantes!$D$10/0.8)*(0.00376*D45^2-0.0516*D45-6.967)</f>
        <v>-2.6759993999999998</v>
      </c>
      <c r="M45" s="30">
        <f t="shared" si="5"/>
        <v>1.9134350425417248</v>
      </c>
      <c r="N45" s="23"/>
      <c r="O45" s="23"/>
      <c r="P45" s="21"/>
    </row>
    <row r="46" spans="2:16" x14ac:dyDescent="0.25">
      <c r="B46" s="17"/>
      <c r="C46" s="30">
        <v>43</v>
      </c>
      <c r="D46" s="30">
        <f>(Clima!D46+Clima!E46)/2</f>
        <v>6.3999999999999995</v>
      </c>
      <c r="E46" s="30">
        <f t="shared" si="0"/>
        <v>0.96173610737939708</v>
      </c>
      <c r="F46" s="30">
        <f t="shared" si="1"/>
        <v>6.6361595220328126E-2</v>
      </c>
      <c r="G46" s="30">
        <f t="shared" si="2"/>
        <v>2.4858895999999997</v>
      </c>
      <c r="H46" s="30">
        <f>0.001013*Constantes!$D$4/(0.622*G46)</f>
        <v>4.747639622216044E-2</v>
      </c>
      <c r="I46" s="30">
        <f t="shared" si="3"/>
        <v>0.2954733393208826</v>
      </c>
      <c r="J46" s="30">
        <f t="shared" si="4"/>
        <v>-0.25441712011231477</v>
      </c>
      <c r="K46" s="30">
        <f>(Constantes!$D$10/0.8)*(Constantes!$D$5*J46^2+Constantes!$D$6*J46+Constantes!$D$7)</f>
        <v>11.648132544689584</v>
      </c>
      <c r="L46" s="30">
        <f>(Constantes!$D$10/0.8)*(0.00376*D46^2-0.0516*D46-6.967)</f>
        <v>-2.6787113999999992</v>
      </c>
      <c r="M46" s="30">
        <f t="shared" si="5"/>
        <v>1.9618822934304287</v>
      </c>
      <c r="N46" s="23"/>
      <c r="O46" s="23"/>
      <c r="P46" s="21"/>
    </row>
    <row r="47" spans="2:16" x14ac:dyDescent="0.25">
      <c r="B47" s="17"/>
      <c r="C47" s="30">
        <v>44</v>
      </c>
      <c r="D47" s="30">
        <f>(Clima!D47+Clima!E47)/2</f>
        <v>6.8000000000000007</v>
      </c>
      <c r="E47" s="30">
        <f t="shared" si="0"/>
        <v>0.98861102899196263</v>
      </c>
      <c r="F47" s="30">
        <f t="shared" si="1"/>
        <v>6.7992630954249275E-2</v>
      </c>
      <c r="G47" s="30">
        <f t="shared" si="2"/>
        <v>2.4849451999999999</v>
      </c>
      <c r="H47" s="30">
        <f>0.001013*Constantes!$D$4/(0.622*G47)</f>
        <v>4.7494439561141195E-2</v>
      </c>
      <c r="I47" s="30">
        <f t="shared" si="3"/>
        <v>0.29852603361847824</v>
      </c>
      <c r="J47" s="30">
        <f t="shared" si="4"/>
        <v>-0.24886703987708655</v>
      </c>
      <c r="K47" s="30">
        <f>(Constantes!$D$10/0.8)*(Constantes!$D$5*J47^2+Constantes!$D$6*J47+Constantes!$D$7)</f>
        <v>11.638952457000952</v>
      </c>
      <c r="L47" s="30">
        <f>(Constantes!$D$10/0.8)*(0.00376*D47^2-0.0516*D47-6.967)</f>
        <v>-2.6790065999999997</v>
      </c>
      <c r="M47" s="30">
        <f t="shared" si="5"/>
        <v>1.9798710356343041</v>
      </c>
      <c r="N47" s="23"/>
      <c r="O47" s="23"/>
      <c r="P47" s="21"/>
    </row>
    <row r="48" spans="2:16" x14ac:dyDescent="0.25">
      <c r="B48" s="17"/>
      <c r="C48" s="30">
        <v>45</v>
      </c>
      <c r="D48" s="30">
        <f>(Clima!D48+Clima!E48)/2</f>
        <v>6.6000000000000005</v>
      </c>
      <c r="E48" s="30">
        <f t="shared" si="0"/>
        <v>0.97509200119637607</v>
      </c>
      <c r="F48" s="30">
        <f t="shared" si="1"/>
        <v>6.7172876672191364E-2</v>
      </c>
      <c r="G48" s="30">
        <f t="shared" si="2"/>
        <v>2.4854173999999998</v>
      </c>
      <c r="H48" s="30">
        <f>0.001013*Constantes!$D$4/(0.622*G48)</f>
        <v>4.7485416177639989E-2</v>
      </c>
      <c r="I48" s="30">
        <f t="shared" si="3"/>
        <v>0.29700221397362409</v>
      </c>
      <c r="J48" s="30">
        <f t="shared" si="4"/>
        <v>-0.2432432149669522</v>
      </c>
      <c r="K48" s="30">
        <f>(Constantes!$D$10/0.8)*(Constantes!$D$5*J48^2+Constantes!$D$6*J48+Constantes!$D$7)</f>
        <v>11.629334147523089</v>
      </c>
      <c r="L48" s="30">
        <f>(Constantes!$D$10/0.8)*(0.00376*D48^2-0.0516*D48-6.967)</f>
        <v>-2.6789153999999997</v>
      </c>
      <c r="M48" s="30">
        <f t="shared" si="5"/>
        <v>1.9675065862347041</v>
      </c>
      <c r="N48" s="23"/>
      <c r="O48" s="23"/>
      <c r="P48" s="21"/>
    </row>
    <row r="49" spans="2:16" x14ac:dyDescent="0.25">
      <c r="B49" s="17"/>
      <c r="C49" s="30">
        <v>46</v>
      </c>
      <c r="D49" s="30">
        <f>(Clima!D49+Clima!E49)/2</f>
        <v>6.5</v>
      </c>
      <c r="E49" s="30">
        <f t="shared" si="0"/>
        <v>0.96839376835916013</v>
      </c>
      <c r="F49" s="30">
        <f t="shared" si="1"/>
        <v>6.6766181325348339E-2</v>
      </c>
      <c r="G49" s="30">
        <f t="shared" si="2"/>
        <v>2.4856534999999997</v>
      </c>
      <c r="H49" s="30">
        <f>0.001013*Constantes!$D$4/(0.622*G49)</f>
        <v>4.7480905771519616E-2</v>
      </c>
      <c r="I49" s="30">
        <f t="shared" si="3"/>
        <v>0.29623840376804489</v>
      </c>
      <c r="J49" s="30">
        <f t="shared" si="4"/>
        <v>-0.23754731184260455</v>
      </c>
      <c r="K49" s="30">
        <f>(Constantes!$D$10/0.8)*(Constantes!$D$5*J49^2+Constantes!$D$6*J49+Constantes!$D$7)</f>
        <v>11.61926808632029</v>
      </c>
      <c r="L49" s="30">
        <f>(Constantes!$D$10/0.8)*(0.00376*D49^2-0.0516*D49-6.967)</f>
        <v>-2.6788274999999997</v>
      </c>
      <c r="M49" s="30">
        <f t="shared" si="5"/>
        <v>1.9600871621056644</v>
      </c>
      <c r="N49" s="23"/>
      <c r="O49" s="23"/>
      <c r="P49" s="21"/>
    </row>
    <row r="50" spans="2:16" x14ac:dyDescent="0.25">
      <c r="B50" s="17"/>
      <c r="C50" s="30">
        <v>47</v>
      </c>
      <c r="D50" s="30">
        <f>(Clima!D50+Clima!E50)/2</f>
        <v>5.0999999999999996</v>
      </c>
      <c r="E50" s="30">
        <f t="shared" si="0"/>
        <v>0.87878397685782894</v>
      </c>
      <c r="F50" s="30">
        <f t="shared" si="1"/>
        <v>6.1289891533703518E-2</v>
      </c>
      <c r="G50" s="30">
        <f t="shared" si="2"/>
        <v>2.4889589000000001</v>
      </c>
      <c r="H50" s="30">
        <f>0.001013*Constantes!$D$4/(0.622*G50)</f>
        <v>4.7417849934825319E-2</v>
      </c>
      <c r="I50" s="30">
        <f t="shared" si="3"/>
        <v>0.28541789566329323</v>
      </c>
      <c r="J50" s="30">
        <f t="shared" si="4"/>
        <v>-0.23178101832306711</v>
      </c>
      <c r="K50" s="30">
        <f>(Constantes!$D$10/0.8)*(Constantes!$D$5*J50^2+Constantes!$D$6*J50+Constantes!$D$7)</f>
        <v>11.608745005886334</v>
      </c>
      <c r="L50" s="30">
        <f>(Constantes!$D$10/0.8)*(0.00376*D50^2-0.0516*D50-6.967)</f>
        <v>-2.6746358999999997</v>
      </c>
      <c r="M50" s="30">
        <f t="shared" si="5"/>
        <v>1.8872859064539751</v>
      </c>
      <c r="N50" s="23"/>
      <c r="O50" s="23"/>
      <c r="P50" s="21"/>
    </row>
    <row r="51" spans="2:16" x14ac:dyDescent="0.25">
      <c r="B51" s="17"/>
      <c r="C51" s="30">
        <v>48</v>
      </c>
      <c r="D51" s="30">
        <f>(Clima!D51+Clima!E51)/2</f>
        <v>7.9</v>
      </c>
      <c r="E51" s="30">
        <f t="shared" si="0"/>
        <v>1.0659584934446342</v>
      </c>
      <c r="F51" s="30">
        <f t="shared" si="1"/>
        <v>7.2655971922512746E-2</v>
      </c>
      <c r="G51" s="30">
        <f t="shared" si="2"/>
        <v>2.4823480999999998</v>
      </c>
      <c r="H51" s="30">
        <f>0.001013*Constantes!$D$4/(0.622*G51)</f>
        <v>4.754412953370557E-2</v>
      </c>
      <c r="I51" s="30">
        <f t="shared" si="3"/>
        <v>0.30681341526271105</v>
      </c>
      <c r="J51" s="30">
        <f t="shared" si="4"/>
        <v>-0.22594604308555641</v>
      </c>
      <c r="K51" s="30">
        <f>(Constantes!$D$10/0.8)*(Constantes!$D$5*J51^2+Constantes!$D$6*J51+Constantes!$D$7)</f>
        <v>11.597755918409696</v>
      </c>
      <c r="L51" s="30">
        <f>(Constantes!$D$10/0.8)*(0.00376*D51^2-0.0516*D51-6.967)</f>
        <v>-2.6774918999999993</v>
      </c>
      <c r="M51" s="30">
        <f t="shared" si="5"/>
        <v>2.0251872479912341</v>
      </c>
      <c r="N51" s="23"/>
      <c r="O51" s="23"/>
      <c r="P51" s="21"/>
    </row>
    <row r="52" spans="2:16" x14ac:dyDescent="0.25">
      <c r="B52" s="17"/>
      <c r="C52" s="30">
        <v>49</v>
      </c>
      <c r="D52" s="30">
        <f>(Clima!D52+Clima!E52)/2</f>
        <v>5.8999999999999995</v>
      </c>
      <c r="E52" s="30">
        <f t="shared" si="0"/>
        <v>0.9290490433608416</v>
      </c>
      <c r="F52" s="30">
        <f t="shared" si="1"/>
        <v>6.4369991730543294E-2</v>
      </c>
      <c r="G52" s="30">
        <f t="shared" si="2"/>
        <v>2.4870701</v>
      </c>
      <c r="H52" s="30">
        <f>0.001013*Constantes!$D$4/(0.622*G52)</f>
        <v>4.7453861318242661E-2</v>
      </c>
      <c r="I52" s="30">
        <f t="shared" si="3"/>
        <v>0.29162954460341706</v>
      </c>
      <c r="J52" s="30">
        <f t="shared" si="4"/>
        <v>-0.22004411515916453</v>
      </c>
      <c r="K52" s="30">
        <f>(Constantes!$D$10/0.8)*(Constantes!$D$5*J52^2+Constantes!$D$6*J52+Constantes!$D$7)</f>
        <v>11.586292132784857</v>
      </c>
      <c r="L52" s="30">
        <f>(Constantes!$D$10/0.8)*(0.00376*D52^2-0.0516*D52-6.967)</f>
        <v>-2.6777078999999993</v>
      </c>
      <c r="M52" s="30">
        <f t="shared" si="5"/>
        <v>1.922225343202989</v>
      </c>
      <c r="N52" s="23"/>
      <c r="O52" s="23"/>
      <c r="P52" s="21"/>
    </row>
    <row r="53" spans="2:16" x14ac:dyDescent="0.25">
      <c r="B53" s="17"/>
      <c r="C53" s="30">
        <v>50</v>
      </c>
      <c r="D53" s="30">
        <f>(Clima!D53+Clima!E53)/2</f>
        <v>4.2</v>
      </c>
      <c r="E53" s="30">
        <f t="shared" si="0"/>
        <v>0.82511551517269466</v>
      </c>
      <c r="F53" s="30">
        <f t="shared" si="1"/>
        <v>5.797655922358453E-2</v>
      </c>
      <c r="G53" s="30">
        <f t="shared" si="2"/>
        <v>2.4910837999999997</v>
      </c>
      <c r="H53" s="30">
        <f>0.001013*Constantes!$D$4/(0.622*G53)</f>
        <v>4.7377402403784213E-2</v>
      </c>
      <c r="I53" s="30">
        <f t="shared" si="3"/>
        <v>0.27834522412616558</v>
      </c>
      <c r="J53" s="30">
        <f t="shared" si="4"/>
        <v>-0.21407698341251005</v>
      </c>
      <c r="K53" s="30">
        <f>(Constantes!$D$10/0.8)*(Constantes!$D$5*J53^2+Constantes!$D$6*J53+Constantes!$D$7)</f>
        <v>11.574345271347726</v>
      </c>
      <c r="L53" s="30">
        <f>(Constantes!$D$10/0.8)*(0.00376*D53^2-0.0516*D53-6.967)</f>
        <v>-2.6690225999999995</v>
      </c>
      <c r="M53" s="30">
        <f t="shared" si="5"/>
        <v>1.8344212891387248</v>
      </c>
      <c r="N53" s="23"/>
      <c r="O53" s="23"/>
      <c r="P53" s="21"/>
    </row>
    <row r="54" spans="2:16" x14ac:dyDescent="0.25">
      <c r="B54" s="17"/>
      <c r="C54" s="30">
        <v>51</v>
      </c>
      <c r="D54" s="30">
        <f>(Clima!D54+Clima!E54)/2</f>
        <v>5.0999999999999996</v>
      </c>
      <c r="E54" s="30">
        <f t="shared" si="0"/>
        <v>0.87878397685782894</v>
      </c>
      <c r="F54" s="30">
        <f t="shared" si="1"/>
        <v>6.1289891533703518E-2</v>
      </c>
      <c r="G54" s="30">
        <f t="shared" si="2"/>
        <v>2.4889589000000001</v>
      </c>
      <c r="H54" s="30">
        <f>0.001013*Constantes!$D$4/(0.622*G54)</f>
        <v>4.7417849934825319E-2</v>
      </c>
      <c r="I54" s="30">
        <f t="shared" si="3"/>
        <v>0.28541789566329323</v>
      </c>
      <c r="J54" s="30">
        <f t="shared" si="4"/>
        <v>-0.20804641603551069</v>
      </c>
      <c r="K54" s="30">
        <f>(Constantes!$D$10/0.8)*(Constantes!$D$5*J54^2+Constantes!$D$6*J54+Constantes!$D$7)</f>
        <v>11.561907286313396</v>
      </c>
      <c r="L54" s="30">
        <f>(Constantes!$D$10/0.8)*(0.00376*D54^2-0.0516*D54-6.967)</f>
        <v>-2.6746358999999997</v>
      </c>
      <c r="M54" s="30">
        <f t="shared" si="5"/>
        <v>1.8765912477674347</v>
      </c>
      <c r="N54" s="23"/>
      <c r="O54" s="23"/>
      <c r="P54" s="21"/>
    </row>
    <row r="55" spans="2:16" x14ac:dyDescent="0.25">
      <c r="B55" s="17"/>
      <c r="C55" s="30">
        <v>52</v>
      </c>
      <c r="D55" s="30">
        <f>(Clima!D55+Clima!E55)/2</f>
        <v>4.6999999999999993</v>
      </c>
      <c r="E55" s="30">
        <f t="shared" si="0"/>
        <v>0.85456279709437755</v>
      </c>
      <c r="F55" s="30">
        <f t="shared" si="1"/>
        <v>5.9797799714718242E-2</v>
      </c>
      <c r="G55" s="30">
        <f t="shared" si="2"/>
        <v>2.4899032999999999</v>
      </c>
      <c r="H55" s="30">
        <f>0.001013*Constantes!$D$4/(0.622*G55)</f>
        <v>4.7399864731352388E-2</v>
      </c>
      <c r="I55" s="30">
        <f t="shared" si="3"/>
        <v>0.28228509354225667</v>
      </c>
      <c r="J55" s="30">
        <f t="shared" si="4"/>
        <v>-0.20195420001543066</v>
      </c>
      <c r="K55" s="30">
        <f>(Constantes!$D$10/0.8)*(Constantes!$D$5*J55^2+Constantes!$D$6*J55+Constantes!$D$7)</f>
        <v>11.548970475894841</v>
      </c>
      <c r="L55" s="30">
        <f>(Constantes!$D$10/0.8)*(0.00376*D55^2-0.0516*D55-6.967)</f>
        <v>-2.6724230999999996</v>
      </c>
      <c r="M55" s="30">
        <f t="shared" si="5"/>
        <v>1.8536965641158014</v>
      </c>
      <c r="N55" s="23"/>
      <c r="O55" s="23"/>
      <c r="P55" s="21"/>
    </row>
    <row r="56" spans="2:16" x14ac:dyDescent="0.25">
      <c r="B56" s="17"/>
      <c r="C56" s="30">
        <v>53</v>
      </c>
      <c r="D56" s="30">
        <f>(Clima!D56+Clima!E56)/2</f>
        <v>5.6</v>
      </c>
      <c r="E56" s="30">
        <f t="shared" si="0"/>
        <v>0.90991033080617656</v>
      </c>
      <c r="F56" s="30">
        <f t="shared" si="1"/>
        <v>6.3199773283672295E-2</v>
      </c>
      <c r="G56" s="30">
        <f t="shared" si="2"/>
        <v>2.4877783999999998</v>
      </c>
      <c r="H56" s="30">
        <f>0.001013*Constantes!$D$4/(0.622*G56)</f>
        <v>4.7440350641418834E-2</v>
      </c>
      <c r="I56" s="30">
        <f t="shared" si="3"/>
        <v>0.28930885011434587</v>
      </c>
      <c r="J56" s="30">
        <f t="shared" si="4"/>
        <v>-0.19580214060735746</v>
      </c>
      <c r="K56" s="30">
        <f>(Constantes!$D$10/0.8)*(Constantes!$D$5*J56^2+Constantes!$D$6*J56+Constantes!$D$7)</f>
        <v>11.535527500081477</v>
      </c>
      <c r="L56" s="30">
        <f>(Constantes!$D$10/0.8)*(0.00376*D56^2-0.0516*D56-6.967)</f>
        <v>-2.6767673999999992</v>
      </c>
      <c r="M56" s="30">
        <f t="shared" si="5"/>
        <v>1.8954516586912225</v>
      </c>
      <c r="N56" s="23"/>
      <c r="O56" s="23"/>
      <c r="P56" s="21"/>
    </row>
    <row r="57" spans="2:16" x14ac:dyDescent="0.25">
      <c r="B57" s="17"/>
      <c r="C57" s="30">
        <v>54</v>
      </c>
      <c r="D57" s="30">
        <f>(Clima!D57+Clima!E57)/2</f>
        <v>5.9</v>
      </c>
      <c r="E57" s="30">
        <f t="shared" si="0"/>
        <v>0.9290490433608416</v>
      </c>
      <c r="F57" s="30">
        <f t="shared" si="1"/>
        <v>6.4369991730543294E-2</v>
      </c>
      <c r="G57" s="30">
        <f t="shared" si="2"/>
        <v>2.4870701</v>
      </c>
      <c r="H57" s="30">
        <f>0.001013*Constantes!$D$4/(0.622*G57)</f>
        <v>4.7453861318242661E-2</v>
      </c>
      <c r="I57" s="30">
        <f t="shared" si="3"/>
        <v>0.29162954460341706</v>
      </c>
      <c r="J57" s="30">
        <f t="shared" si="4"/>
        <v>-0.18959206079926599</v>
      </c>
      <c r="K57" s="30">
        <f>(Constantes!$D$10/0.8)*(Constantes!$D$5*J57^2+Constantes!$D$6*J57+Constantes!$D$7)</f>
        <v>11.521571396056952</v>
      </c>
      <c r="L57" s="30">
        <f>(Constantes!$D$10/0.8)*(0.00376*D57^2-0.0516*D57-6.967)</f>
        <v>-2.6777078999999997</v>
      </c>
      <c r="M57" s="30">
        <f t="shared" si="5"/>
        <v>1.9071257600203042</v>
      </c>
      <c r="N57" s="23"/>
      <c r="O57" s="23"/>
      <c r="P57" s="21"/>
    </row>
    <row r="58" spans="2:16" x14ac:dyDescent="0.25">
      <c r="B58" s="17"/>
      <c r="C58" s="30">
        <v>55</v>
      </c>
      <c r="D58" s="30">
        <f>(Clima!D58+Clima!E58)/2</f>
        <v>5.5</v>
      </c>
      <c r="E58" s="30">
        <f t="shared" si="0"/>
        <v>0.90360844965772646</v>
      </c>
      <c r="F58" s="30">
        <f t="shared" si="1"/>
        <v>6.2813771829638612E-2</v>
      </c>
      <c r="G58" s="30">
        <f t="shared" si="2"/>
        <v>2.4880144999999998</v>
      </c>
      <c r="H58" s="30">
        <f>0.001013*Constantes!$D$4/(0.622*G58)</f>
        <v>4.743584879193747E-2</v>
      </c>
      <c r="I58" s="30">
        <f t="shared" si="3"/>
        <v>0.2885329439644263</v>
      </c>
      <c r="J58" s="30">
        <f t="shared" si="4"/>
        <v>-0.18332580077182795</v>
      </c>
      <c r="K58" s="30">
        <f>(Constantes!$D$10/0.8)*(Constantes!$D$5*J58^2+Constantes!$D$6*J58+Constantes!$D$7)</f>
        <v>11.507095593235867</v>
      </c>
      <c r="L58" s="30">
        <f>(Constantes!$D$10/0.8)*(0.00376*D58^2-0.0516*D58-6.967)</f>
        <v>-2.6763974999999998</v>
      </c>
      <c r="M58" s="30">
        <f t="shared" si="5"/>
        <v>1.8839120845031065</v>
      </c>
      <c r="N58" s="23"/>
      <c r="O58" s="23"/>
      <c r="P58" s="21"/>
    </row>
    <row r="59" spans="2:16" x14ac:dyDescent="0.25">
      <c r="B59" s="17"/>
      <c r="C59" s="30">
        <v>56</v>
      </c>
      <c r="D59" s="30">
        <f>(Clima!D59+Clima!E59)/2</f>
        <v>7</v>
      </c>
      <c r="E59" s="30">
        <f t="shared" si="0"/>
        <v>1.002294892855135</v>
      </c>
      <c r="F59" s="30">
        <f t="shared" si="1"/>
        <v>6.8820930073801245E-2</v>
      </c>
      <c r="G59" s="30">
        <f t="shared" si="2"/>
        <v>2.4844729999999999</v>
      </c>
      <c r="H59" s="30">
        <f>0.001013*Constantes!$D$4/(0.622*G59)</f>
        <v>4.750346637461865E-2</v>
      </c>
      <c r="I59" s="30">
        <f t="shared" si="3"/>
        <v>0.30004472322528003</v>
      </c>
      <c r="J59" s="30">
        <f t="shared" si="4"/>
        <v>-0.17700521735312635</v>
      </c>
      <c r="K59" s="30">
        <f>(Constantes!$D$10/0.8)*(Constantes!$D$5*J59^2+Constantes!$D$6*J59+Constantes!$D$7)</f>
        <v>11.492093927899612</v>
      </c>
      <c r="L59" s="30">
        <f>(Constantes!$D$10/0.8)*(0.00376*D59^2-0.0516*D59-6.967)</f>
        <v>-2.6789849999999995</v>
      </c>
      <c r="M59" s="30">
        <f t="shared" si="5"/>
        <v>1.9546984006507715</v>
      </c>
      <c r="N59" s="23"/>
      <c r="O59" s="23"/>
      <c r="P59" s="21"/>
    </row>
    <row r="60" spans="2:16" x14ac:dyDescent="0.25">
      <c r="B60" s="17"/>
      <c r="C60" s="30">
        <v>57</v>
      </c>
      <c r="D60" s="30">
        <f>(Clima!D60+Clima!E60)/2</f>
        <v>5.8</v>
      </c>
      <c r="E60" s="30">
        <f t="shared" si="0"/>
        <v>0.92263042375989668</v>
      </c>
      <c r="F60" s="30">
        <f t="shared" si="1"/>
        <v>6.3977874512489694E-2</v>
      </c>
      <c r="G60" s="30">
        <f t="shared" si="2"/>
        <v>2.4873061999999999</v>
      </c>
      <c r="H60" s="30">
        <f>0.001013*Constantes!$D$4/(0.622*G60)</f>
        <v>4.7449356904328034E-2</v>
      </c>
      <c r="I60" s="30">
        <f t="shared" si="3"/>
        <v>0.29085716086083402</v>
      </c>
      <c r="J60" s="30">
        <f t="shared" si="4"/>
        <v>-0.17063218346843756</v>
      </c>
      <c r="K60" s="30">
        <f>(Constantes!$D$10/0.8)*(Constantes!$D$5*J60^2+Constantes!$D$6*J60+Constantes!$D$7)</f>
        <v>11.476560657411932</v>
      </c>
      <c r="L60" s="30">
        <f>(Constantes!$D$10/0.8)*(0.00376*D60^2-0.0516*D60-6.967)</f>
        <v>-2.6774225999999994</v>
      </c>
      <c r="M60" s="30">
        <f t="shared" si="5"/>
        <v>1.8916843435489525</v>
      </c>
      <c r="N60" s="23"/>
      <c r="O60" s="23"/>
      <c r="P60" s="21"/>
    </row>
    <row r="61" spans="2:16" x14ac:dyDescent="0.25">
      <c r="B61" s="17"/>
      <c r="C61" s="30">
        <v>58</v>
      </c>
      <c r="D61" s="30">
        <f>(Clima!D61+Clima!E61)/2</f>
        <v>7.4</v>
      </c>
      <c r="E61" s="30">
        <f t="shared" si="0"/>
        <v>1.0301640094775164</v>
      </c>
      <c r="F61" s="30">
        <f t="shared" si="1"/>
        <v>7.0503453113465397E-2</v>
      </c>
      <c r="G61" s="30">
        <f t="shared" si="2"/>
        <v>2.4835286000000001</v>
      </c>
      <c r="H61" s="30">
        <f>0.001013*Constantes!$D$4/(0.622*G61)</f>
        <v>4.7521530299328103E-2</v>
      </c>
      <c r="I61" s="30">
        <f t="shared" si="3"/>
        <v>0.30306642063410899</v>
      </c>
      <c r="J61" s="30">
        <f t="shared" si="4"/>
        <v>-0.16420858758524295</v>
      </c>
      <c r="K61" s="30">
        <f>(Constantes!$D$10/0.8)*(Constantes!$D$5*J61^2+Constantes!$D$6*J61+Constantes!$D$7)</f>
        <v>11.46049047399536</v>
      </c>
      <c r="L61" s="30">
        <f>(Constantes!$D$10/0.8)*(0.00376*D61^2-0.0516*D61-6.967)</f>
        <v>-2.6786033999999996</v>
      </c>
      <c r="M61" s="30">
        <f t="shared" si="5"/>
        <v>1.9668371165957075</v>
      </c>
      <c r="N61" s="23"/>
      <c r="O61" s="23"/>
      <c r="P61" s="21"/>
    </row>
    <row r="62" spans="2:16" x14ac:dyDescent="0.25">
      <c r="B62" s="17"/>
      <c r="C62" s="30">
        <v>59</v>
      </c>
      <c r="D62" s="30">
        <f>(Clima!D62+Clima!E62)/2</f>
        <v>7.9</v>
      </c>
      <c r="E62" s="30">
        <f t="shared" si="0"/>
        <v>1.0659584934446342</v>
      </c>
      <c r="F62" s="30">
        <f t="shared" si="1"/>
        <v>7.2655971922512746E-2</v>
      </c>
      <c r="G62" s="30">
        <f t="shared" si="2"/>
        <v>2.4823480999999998</v>
      </c>
      <c r="H62" s="30">
        <f>0.001013*Constantes!$D$4/(0.622*G62)</f>
        <v>4.754412953370557E-2</v>
      </c>
      <c r="I62" s="30">
        <f t="shared" si="3"/>
        <v>0.30681341526271105</v>
      </c>
      <c r="J62" s="30">
        <f t="shared" si="4"/>
        <v>-0.15773633315363528</v>
      </c>
      <c r="K62" s="30">
        <f>(Constantes!$D$10/0.8)*(Constantes!$D$5*J62^2+Constantes!$D$6*J62+Constantes!$D$7)</f>
        <v>11.44387851805006</v>
      </c>
      <c r="L62" s="30">
        <f>(Constantes!$D$10/0.8)*(0.00376*D62^2-0.0516*D62-6.967)</f>
        <v>-2.6774918999999993</v>
      </c>
      <c r="M62" s="30">
        <f t="shared" si="5"/>
        <v>1.9874179274023638</v>
      </c>
      <c r="N62" s="23"/>
      <c r="O62" s="23"/>
      <c r="P62" s="21"/>
    </row>
    <row r="63" spans="2:16" x14ac:dyDescent="0.25">
      <c r="B63" s="17"/>
      <c r="C63" s="30">
        <v>60</v>
      </c>
      <c r="D63" s="30">
        <f>(Clima!D63+Clima!E63)/2</f>
        <v>7.3</v>
      </c>
      <c r="E63" s="30">
        <f t="shared" si="0"/>
        <v>1.0231335151775351</v>
      </c>
      <c r="F63" s="30">
        <f t="shared" si="1"/>
        <v>7.0079558950811582E-2</v>
      </c>
      <c r="G63" s="30">
        <f t="shared" si="2"/>
        <v>2.4837647</v>
      </c>
      <c r="H63" s="30">
        <f>0.001013*Constantes!$D$4/(0.622*G63)</f>
        <v>4.7517013030319626E-2</v>
      </c>
      <c r="I63" s="30">
        <f t="shared" si="3"/>
        <v>0.3023129788345883</v>
      </c>
      <c r="J63" s="30">
        <f t="shared" si="4"/>
        <v>-0.15121733804228529</v>
      </c>
      <c r="K63" s="30">
        <f>(Constantes!$D$10/0.8)*(Constantes!$D$5*J63^2+Constantes!$D$6*J63+Constantes!$D$7)</f>
        <v>11.426720390997277</v>
      </c>
      <c r="L63" s="30">
        <f>(Constantes!$D$10/0.8)*(0.00376*D63^2-0.0516*D63-6.967)</f>
        <v>-2.6787410999999994</v>
      </c>
      <c r="M63" s="30">
        <f t="shared" si="5"/>
        <v>1.9537385023022131</v>
      </c>
      <c r="N63" s="23"/>
      <c r="O63" s="23"/>
      <c r="P63" s="21"/>
    </row>
    <row r="64" spans="2:16" x14ac:dyDescent="0.25">
      <c r="B64" s="17"/>
      <c r="C64" s="30">
        <v>61</v>
      </c>
      <c r="D64" s="30">
        <f>(Clima!D64+Clima!E64)/2</f>
        <v>6.7</v>
      </c>
      <c r="E64" s="30">
        <f t="shared" si="0"/>
        <v>0.98183101730388156</v>
      </c>
      <c r="F64" s="30">
        <f t="shared" si="1"/>
        <v>6.7581690219552987E-2</v>
      </c>
      <c r="G64" s="30">
        <f t="shared" si="2"/>
        <v>2.4851812999999998</v>
      </c>
      <c r="H64" s="30">
        <f>0.001013*Constantes!$D$4/(0.622*G64)</f>
        <v>4.7489927440765758E-2</v>
      </c>
      <c r="I64" s="30">
        <f t="shared" si="3"/>
        <v>0.29776476040091676</v>
      </c>
      <c r="J64" s="30">
        <f t="shared" si="4"/>
        <v>-0.14465353397013597</v>
      </c>
      <c r="K64" s="30">
        <f>(Constantes!$D$10/0.8)*(Constantes!$D$5*J64^2+Constantes!$D$6*J64+Constantes!$D$7)</f>
        <v>11.40901216763004</v>
      </c>
      <c r="L64" s="30">
        <f>(Constantes!$D$10/0.8)*(0.00376*D64^2-0.0516*D64-6.967)</f>
        <v>-2.6789750999999993</v>
      </c>
      <c r="M64" s="30">
        <f t="shared" si="5"/>
        <v>1.920057040832881</v>
      </c>
      <c r="N64" s="23"/>
      <c r="O64" s="23"/>
      <c r="P64" s="21"/>
    </row>
    <row r="65" spans="2:16" x14ac:dyDescent="0.25">
      <c r="B65" s="17"/>
      <c r="C65" s="30">
        <v>62</v>
      </c>
      <c r="D65" s="30">
        <f>(Clima!D65+Clima!E65)/2</f>
        <v>5.9</v>
      </c>
      <c r="E65" s="30">
        <f t="shared" si="0"/>
        <v>0.9290490433608416</v>
      </c>
      <c r="F65" s="30">
        <f t="shared" si="1"/>
        <v>6.4369991730543294E-2</v>
      </c>
      <c r="G65" s="30">
        <f t="shared" si="2"/>
        <v>2.4870701</v>
      </c>
      <c r="H65" s="30">
        <f>0.001013*Constantes!$D$4/(0.622*G65)</f>
        <v>4.7453861318242661E-2</v>
      </c>
      <c r="I65" s="30">
        <f t="shared" si="3"/>
        <v>0.29162954460341706</v>
      </c>
      <c r="J65" s="30">
        <f t="shared" si="4"/>
        <v>-0.13804686593399232</v>
      </c>
      <c r="K65" s="30">
        <f>(Constantes!$D$10/0.8)*(Constantes!$D$5*J65^2+Constantes!$D$6*J65+Constantes!$D$7)</f>
        <v>11.390750407954364</v>
      </c>
      <c r="L65" s="30">
        <f>(Constantes!$D$10/0.8)*(0.00376*D65^2-0.0516*D65-6.967)</f>
        <v>-2.6777078999999997</v>
      </c>
      <c r="M65" s="30">
        <f t="shared" si="5"/>
        <v>1.8766047478723624</v>
      </c>
      <c r="N65" s="23"/>
      <c r="O65" s="23"/>
      <c r="P65" s="21"/>
    </row>
    <row r="66" spans="2:16" x14ac:dyDescent="0.25">
      <c r="B66" s="17"/>
      <c r="C66" s="30">
        <v>63</v>
      </c>
      <c r="D66" s="30">
        <f>(Clima!D66+Clima!E66)/2</f>
        <v>7.5</v>
      </c>
      <c r="E66" s="30">
        <f t="shared" si="0"/>
        <v>1.0372370108957141</v>
      </c>
      <c r="F66" s="30">
        <f t="shared" si="1"/>
        <v>7.0929538162582961E-2</v>
      </c>
      <c r="G66" s="30">
        <f t="shared" si="2"/>
        <v>2.4832924999999997</v>
      </c>
      <c r="H66" s="30">
        <f>0.001013*Constantes!$D$4/(0.622*G66)</f>
        <v>4.7526048427298809E-2</v>
      </c>
      <c r="I66" s="30">
        <f t="shared" si="3"/>
        <v>0.30381852615463179</v>
      </c>
      <c r="J66" s="30">
        <f t="shared" si="4"/>
        <v>-0.13139929163217703</v>
      </c>
      <c r="K66" s="30">
        <f>(Constantes!$D$10/0.8)*(Constantes!$D$5*J66^2+Constantes!$D$6*J66+Constantes!$D$7)</f>
        <v>11.371932168504792</v>
      </c>
      <c r="L66" s="30">
        <f>(Constantes!$D$10/0.8)*(0.00376*D66^2-0.0516*D66-6.967)</f>
        <v>-2.6784374999999998</v>
      </c>
      <c r="M66" s="30">
        <f t="shared" si="5"/>
        <v>1.9502440031251611</v>
      </c>
      <c r="N66" s="23"/>
      <c r="O66" s="23"/>
      <c r="P66" s="21"/>
    </row>
    <row r="67" spans="2:16" x14ac:dyDescent="0.25">
      <c r="B67" s="17"/>
      <c r="C67" s="30">
        <v>64</v>
      </c>
      <c r="D67" s="30">
        <f>(Clima!D67+Clima!E67)/2</f>
        <v>3.8000000000000003</v>
      </c>
      <c r="E67" s="30">
        <f t="shared" si="0"/>
        <v>0.80220597314586006</v>
      </c>
      <c r="F67" s="30">
        <f t="shared" si="1"/>
        <v>5.6554012654769156E-2</v>
      </c>
      <c r="G67" s="30">
        <f t="shared" si="2"/>
        <v>2.4920282</v>
      </c>
      <c r="H67" s="30">
        <f>0.001013*Constantes!$D$4/(0.622*G67)</f>
        <v>4.7359447864252863E-2</v>
      </c>
      <c r="I67" s="30">
        <f t="shared" si="3"/>
        <v>0.27517514840204321</v>
      </c>
      <c r="J67" s="30">
        <f t="shared" si="4"/>
        <v>-0.12471278088442223</v>
      </c>
      <c r="K67" s="30">
        <f>(Constantes!$D$10/0.8)*(Constantes!$D$5*J67^2+Constantes!$D$6*J67+Constantes!$D$7)</f>
        <v>11.352555013118737</v>
      </c>
      <c r="L67" s="30">
        <f>(Constantes!$D$10/0.8)*(0.00376*D67^2-0.0516*D67-6.967)</f>
        <v>-2.6657945999999995</v>
      </c>
      <c r="M67" s="30">
        <f t="shared" si="5"/>
        <v>1.765592383717481</v>
      </c>
      <c r="N67" s="23"/>
      <c r="O67" s="23"/>
      <c r="P67" s="21"/>
    </row>
    <row r="68" spans="2:16" x14ac:dyDescent="0.25">
      <c r="B68" s="17"/>
      <c r="C68" s="30">
        <v>65</v>
      </c>
      <c r="D68" s="30">
        <f>(Clima!D68+Clima!E68)/2</f>
        <v>6.2</v>
      </c>
      <c r="E68" s="30">
        <f t="shared" si="0"/>
        <v>0.94854165981127081</v>
      </c>
      <c r="F68" s="30">
        <f t="shared" si="1"/>
        <v>6.5558715041284285E-2</v>
      </c>
      <c r="G68" s="30">
        <f t="shared" si="2"/>
        <v>2.4863618000000001</v>
      </c>
      <c r="H68" s="30">
        <f>0.001013*Constantes!$D$4/(0.622*G68)</f>
        <v>4.7467379692749424E-2</v>
      </c>
      <c r="I68" s="30">
        <f t="shared" si="3"/>
        <v>0.29393948637444728</v>
      </c>
      <c r="J68" s="30">
        <f t="shared" si="4"/>
        <v>-0.11798931504816906</v>
      </c>
      <c r="K68" s="30">
        <f>(Constantes!$D$10/0.8)*(Constantes!$D$5*J68^2+Constantes!$D$6*J68+Constantes!$D$7)</f>
        <v>11.332617023154661</v>
      </c>
      <c r="L68" s="30">
        <f>(Constantes!$D$10/0.8)*(0.00376*D68^2-0.0516*D68-6.967)</f>
        <v>-2.6783945999999994</v>
      </c>
      <c r="M68" s="30">
        <f t="shared" si="5"/>
        <v>1.877596968619426</v>
      </c>
      <c r="N68" s="23"/>
      <c r="O68" s="23"/>
      <c r="P68" s="21"/>
    </row>
    <row r="69" spans="2:16" x14ac:dyDescent="0.25">
      <c r="B69" s="17"/>
      <c r="C69" s="30">
        <v>66</v>
      </c>
      <c r="D69" s="30">
        <f>(Clima!D69+Clima!E69)/2</f>
        <v>6.5</v>
      </c>
      <c r="E69" s="30">
        <f t="shared" ref="E69:E132" si="6">EXP((16.78*D69-116.9)/(D69+237.3))</f>
        <v>0.96839376835916013</v>
      </c>
      <c r="F69" s="30">
        <f t="shared" ref="F69:F132" si="7">4098*E69/((D69+237.3)^2)</f>
        <v>6.6766181325348339E-2</v>
      </c>
      <c r="G69" s="30">
        <f t="shared" ref="G69:G132" si="8">2.501-0.002361*D69</f>
        <v>2.4856534999999997</v>
      </c>
      <c r="H69" s="30">
        <f>0.001013*Constantes!$D$4/(0.622*G69)</f>
        <v>4.7480905771519616E-2</v>
      </c>
      <c r="I69" s="30">
        <f t="shared" ref="I69:I132" si="9">IF(D69&gt;0,1.26*F69/(G69*(F69+H69)),0)</f>
        <v>0.29623840376804489</v>
      </c>
      <c r="J69" s="30">
        <f t="shared" ref="J69:J132" si="10">0.409*SIN(2*PI()*(C69-82)/365)</f>
        <v>-0.11123088643144916</v>
      </c>
      <c r="K69" s="30">
        <f>(Constantes!$D$10/0.8)*(Constantes!$D$5*J69^2+Constantes!$D$6*J69+Constantes!$D$7)</f>
        <v>11.312116807139837</v>
      </c>
      <c r="L69" s="30">
        <f>(Constantes!$D$10/0.8)*(0.00376*D69^2-0.0516*D69-6.967)</f>
        <v>-2.6788274999999997</v>
      </c>
      <c r="M69" s="30">
        <f t="shared" ref="M69:M132" si="11">IF(D69&gt;0,I69*(0.8*K69+L69),0)</f>
        <v>1.8872951583778803</v>
      </c>
      <c r="N69" s="23"/>
      <c r="O69" s="23"/>
      <c r="P69" s="21"/>
    </row>
    <row r="70" spans="2:16" x14ac:dyDescent="0.25">
      <c r="B70" s="17"/>
      <c r="C70" s="30">
        <v>67</v>
      </c>
      <c r="D70" s="30">
        <f>(Clima!D70+Clima!E70)/2</f>
        <v>6.2</v>
      </c>
      <c r="E70" s="30">
        <f t="shared" si="6"/>
        <v>0.94854165981127081</v>
      </c>
      <c r="F70" s="30">
        <f t="shared" si="7"/>
        <v>6.5558715041284285E-2</v>
      </c>
      <c r="G70" s="30">
        <f t="shared" si="8"/>
        <v>2.4863618000000001</v>
      </c>
      <c r="H70" s="30">
        <f>0.001013*Constantes!$D$4/(0.622*G70)</f>
        <v>4.7467379692749424E-2</v>
      </c>
      <c r="I70" s="30">
        <f t="shared" si="9"/>
        <v>0.29393948637444728</v>
      </c>
      <c r="J70" s="30">
        <f t="shared" si="10"/>
        <v>-0.10443949770252046</v>
      </c>
      <c r="K70" s="30">
        <f>(Constantes!$D$10/0.8)*(Constantes!$D$5*J70^2+Constantes!$D$6*J70+Constantes!$D$7)</f>
        <v>11.291053509834068</v>
      </c>
      <c r="L70" s="30">
        <f>(Constantes!$D$10/0.8)*(0.00376*D70^2-0.0516*D70-6.967)</f>
        <v>-2.6783945999999994</v>
      </c>
      <c r="M70" s="30">
        <f t="shared" si="11"/>
        <v>1.8678232424135282</v>
      </c>
      <c r="N70" s="23"/>
      <c r="O70" s="23"/>
      <c r="P70" s="21"/>
    </row>
    <row r="71" spans="2:16" x14ac:dyDescent="0.25">
      <c r="B71" s="17"/>
      <c r="C71" s="30">
        <v>68</v>
      </c>
      <c r="D71" s="30">
        <f>(Clima!D71+Clima!E71)/2</f>
        <v>5.7</v>
      </c>
      <c r="E71" s="30">
        <f t="shared" si="6"/>
        <v>0.9162509210196762</v>
      </c>
      <c r="F71" s="30">
        <f t="shared" si="7"/>
        <v>6.358780460869165E-2</v>
      </c>
      <c r="G71" s="30">
        <f t="shared" si="8"/>
        <v>2.4875422999999999</v>
      </c>
      <c r="H71" s="30">
        <f>0.001013*Constantes!$D$4/(0.622*G71)</f>
        <v>4.7444853345467899E-2</v>
      </c>
      <c r="I71" s="30">
        <f t="shared" si="9"/>
        <v>0.29008359257282929</v>
      </c>
      <c r="J71" s="30">
        <f t="shared" si="10"/>
        <v>-9.7617161296433594E-2</v>
      </c>
      <c r="K71" s="30">
        <f>(Constantes!$D$10/0.8)*(Constantes!$D$5*J71^2+Constantes!$D$6*J71+Constantes!$D$7)</f>
        <v>11.269426820696417</v>
      </c>
      <c r="L71" s="30">
        <f>(Constantes!$D$10/0.8)*(0.00376*D71^2-0.0516*D71-6.967)</f>
        <v>-2.6771090999999996</v>
      </c>
      <c r="M71" s="30">
        <f t="shared" si="11"/>
        <v>1.8386752292699582</v>
      </c>
      <c r="N71" s="23"/>
      <c r="O71" s="23"/>
      <c r="P71" s="21"/>
    </row>
    <row r="72" spans="2:16" x14ac:dyDescent="0.25">
      <c r="B72" s="17"/>
      <c r="C72" s="30">
        <v>69</v>
      </c>
      <c r="D72" s="30">
        <f>(Clima!D72+Clima!E72)/2</f>
        <v>6.3999999999999995</v>
      </c>
      <c r="E72" s="30">
        <f t="shared" si="6"/>
        <v>0.96173610737939708</v>
      </c>
      <c r="F72" s="30">
        <f t="shared" si="7"/>
        <v>6.6361595220328126E-2</v>
      </c>
      <c r="G72" s="30">
        <f t="shared" si="8"/>
        <v>2.4858895999999997</v>
      </c>
      <c r="H72" s="30">
        <f>0.001013*Constantes!$D$4/(0.622*G72)</f>
        <v>4.747639622216044E-2</v>
      </c>
      <c r="I72" s="30">
        <f t="shared" si="9"/>
        <v>0.2954733393208826</v>
      </c>
      <c r="J72" s="30">
        <f t="shared" si="10"/>
        <v>-9.0765898818703686E-2</v>
      </c>
      <c r="K72" s="30">
        <f>(Constantes!$D$10/0.8)*(Constantes!$D$5*J72^2+Constantes!$D$6*J72+Constantes!$D$7)</f>
        <v>11.247236981742697</v>
      </c>
      <c r="L72" s="30">
        <f>(Constantes!$D$10/0.8)*(0.00376*D72^2-0.0516*D72-6.967)</f>
        <v>-2.6787113999999992</v>
      </c>
      <c r="M72" s="30">
        <f t="shared" si="11"/>
        <v>1.8671191328681551</v>
      </c>
      <c r="N72" s="23"/>
      <c r="O72" s="23"/>
      <c r="P72" s="21"/>
    </row>
    <row r="73" spans="2:16" x14ac:dyDescent="0.25">
      <c r="B73" s="17"/>
      <c r="C73" s="30">
        <v>70</v>
      </c>
      <c r="D73" s="30">
        <f>(Clima!D73+Clima!E73)/2</f>
        <v>6.7</v>
      </c>
      <c r="E73" s="30">
        <f t="shared" si="6"/>
        <v>0.98183101730388156</v>
      </c>
      <c r="F73" s="30">
        <f t="shared" si="7"/>
        <v>6.7581690219552987E-2</v>
      </c>
      <c r="G73" s="30">
        <f t="shared" si="8"/>
        <v>2.4851812999999998</v>
      </c>
      <c r="H73" s="30">
        <f>0.001013*Constantes!$D$4/(0.622*G73)</f>
        <v>4.7489927440765758E-2</v>
      </c>
      <c r="I73" s="30">
        <f t="shared" si="9"/>
        <v>0.29776476040091676</v>
      </c>
      <c r="J73" s="30">
        <f t="shared" si="10"/>
        <v>-8.3887740446265249E-2</v>
      </c>
      <c r="K73" s="30">
        <f>(Constantes!$D$10/0.8)*(Constantes!$D$5*J73^2+Constantes!$D$6*J73+Constantes!$D$7)</f>
        <v>11.224484794782224</v>
      </c>
      <c r="L73" s="30">
        <f>(Constantes!$D$10/0.8)*(0.00376*D73^2-0.0516*D73-6.967)</f>
        <v>-2.6789750999999993</v>
      </c>
      <c r="M73" s="30">
        <f t="shared" si="11"/>
        <v>1.8761004416621285</v>
      </c>
      <c r="N73" s="23"/>
      <c r="O73" s="23"/>
      <c r="P73" s="21"/>
    </row>
    <row r="74" spans="2:16" x14ac:dyDescent="0.25">
      <c r="B74" s="17"/>
      <c r="C74" s="30">
        <v>71</v>
      </c>
      <c r="D74" s="30">
        <f>(Clima!D74+Clima!E74)/2</f>
        <v>4.2</v>
      </c>
      <c r="E74" s="30">
        <f t="shared" si="6"/>
        <v>0.82511551517269466</v>
      </c>
      <c r="F74" s="30">
        <f t="shared" si="7"/>
        <v>5.797655922358453E-2</v>
      </c>
      <c r="G74" s="30">
        <f t="shared" si="8"/>
        <v>2.4910837999999997</v>
      </c>
      <c r="H74" s="30">
        <f>0.001013*Constantes!$D$4/(0.622*G74)</f>
        <v>4.7377402403784213E-2</v>
      </c>
      <c r="I74" s="30">
        <f t="shared" si="9"/>
        <v>0.27834522412616558</v>
      </c>
      <c r="J74" s="30">
        <f t="shared" si="10"/>
        <v>-7.6984724325886864E-2</v>
      </c>
      <c r="K74" s="30">
        <f>(Constantes!$D$10/0.8)*(Constantes!$D$5*J74^2+Constantes!$D$6*J74+Constantes!$D$7)</f>
        <v>11.201171628022983</v>
      </c>
      <c r="L74" s="30">
        <f>(Constantes!$D$10/0.8)*(0.00376*D74^2-0.0516*D74-6.967)</f>
        <v>-2.6690225999999995</v>
      </c>
      <c r="M74" s="30">
        <f t="shared" si="11"/>
        <v>1.7513244080273622</v>
      </c>
      <c r="N74" s="23"/>
      <c r="O74" s="23"/>
      <c r="P74" s="21"/>
    </row>
    <row r="75" spans="2:16" x14ac:dyDescent="0.25">
      <c r="B75" s="17"/>
      <c r="C75" s="30">
        <v>72</v>
      </c>
      <c r="D75" s="30">
        <f>(Clima!D75+Clima!E75)/2</f>
        <v>6.2</v>
      </c>
      <c r="E75" s="30">
        <f t="shared" si="6"/>
        <v>0.94854165981127081</v>
      </c>
      <c r="F75" s="30">
        <f t="shared" si="7"/>
        <v>6.5558715041284285E-2</v>
      </c>
      <c r="G75" s="30">
        <f t="shared" si="8"/>
        <v>2.4863618000000001</v>
      </c>
      <c r="H75" s="30">
        <f>0.001013*Constantes!$D$4/(0.622*G75)</f>
        <v>4.7467379692749424E-2</v>
      </c>
      <c r="I75" s="30">
        <f t="shared" si="9"/>
        <v>0.29393948637444728</v>
      </c>
      <c r="J75" s="30">
        <f t="shared" si="10"/>
        <v>-7.0058895970224327E-2</v>
      </c>
      <c r="K75" s="30">
        <f>(Constantes!$D$10/0.8)*(Constantes!$D$5*J75^2+Constantes!$D$6*J75+Constantes!$D$7)</f>
        <v>11.177299422035169</v>
      </c>
      <c r="L75" s="30">
        <f>(Constantes!$D$10/0.8)*(0.00376*D75^2-0.0516*D75-6.967)</f>
        <v>-2.6783945999999994</v>
      </c>
      <c r="M75" s="30">
        <f t="shared" si="11"/>
        <v>1.8410737879010464</v>
      </c>
      <c r="N75" s="23"/>
      <c r="O75" s="23"/>
      <c r="P75" s="21"/>
    </row>
    <row r="76" spans="2:16" x14ac:dyDescent="0.25">
      <c r="B76" s="17"/>
      <c r="C76" s="30">
        <v>73</v>
      </c>
      <c r="D76" s="30">
        <f>(Clima!D76+Clima!E76)/2</f>
        <v>5.9</v>
      </c>
      <c r="E76" s="30">
        <f t="shared" si="6"/>
        <v>0.9290490433608416</v>
      </c>
      <c r="F76" s="30">
        <f t="shared" si="7"/>
        <v>6.4369991730543294E-2</v>
      </c>
      <c r="G76" s="30">
        <f t="shared" si="8"/>
        <v>2.4870701</v>
      </c>
      <c r="H76" s="30">
        <f>0.001013*Constantes!$D$4/(0.622*G76)</f>
        <v>4.7453861318242661E-2</v>
      </c>
      <c r="I76" s="30">
        <f t="shared" si="9"/>
        <v>0.29162954460341706</v>
      </c>
      <c r="J76" s="30">
        <f t="shared" si="10"/>
        <v>-6.3112307651690999E-2</v>
      </c>
      <c r="K76" s="30">
        <f>(Constantes!$D$10/0.8)*(Constantes!$D$5*J76^2+Constantes!$D$6*J76+Constantes!$D$7)</f>
        <v>11.152870695063768</v>
      </c>
      <c r="L76" s="30">
        <f>(Constantes!$D$10/0.8)*(0.00376*D76^2-0.0516*D76-6.967)</f>
        <v>-2.6777078999999997</v>
      </c>
      <c r="M76" s="30">
        <f t="shared" si="11"/>
        <v>1.8211065459998215</v>
      </c>
      <c r="N76" s="23"/>
      <c r="O76" s="23"/>
      <c r="P76" s="21"/>
    </row>
    <row r="77" spans="2:16" x14ac:dyDescent="0.25">
      <c r="B77" s="17"/>
      <c r="C77" s="30">
        <v>74</v>
      </c>
      <c r="D77" s="30">
        <f>(Clima!D77+Clima!E77)/2</f>
        <v>6.4</v>
      </c>
      <c r="E77" s="30">
        <f t="shared" si="6"/>
        <v>0.96173610737939708</v>
      </c>
      <c r="F77" s="30">
        <f t="shared" si="7"/>
        <v>6.6361595220328126E-2</v>
      </c>
      <c r="G77" s="30">
        <f t="shared" si="8"/>
        <v>2.4858895999999997</v>
      </c>
      <c r="H77" s="30">
        <f>0.001013*Constantes!$D$4/(0.622*G77)</f>
        <v>4.747639622216044E-2</v>
      </c>
      <c r="I77" s="30">
        <f t="shared" si="9"/>
        <v>0.2954733393208826</v>
      </c>
      <c r="J77" s="30">
        <f t="shared" si="10"/>
        <v>-5.6147017794325293E-2</v>
      </c>
      <c r="K77" s="30">
        <f>(Constantes!$D$10/0.8)*(Constantes!$D$5*J77^2+Constantes!$D$6*J77+Constantes!$D$7)</f>
        <v>11.127888547681653</v>
      </c>
      <c r="L77" s="30">
        <f>(Constantes!$D$10/0.8)*(0.00376*D77^2-0.0516*D77-6.967)</f>
        <v>-2.6787113999999992</v>
      </c>
      <c r="M77" s="30">
        <f t="shared" si="11"/>
        <v>1.8389077085843677</v>
      </c>
      <c r="N77" s="23"/>
      <c r="O77" s="23"/>
      <c r="P77" s="21"/>
    </row>
    <row r="78" spans="2:16" x14ac:dyDescent="0.25">
      <c r="B78" s="17"/>
      <c r="C78" s="30">
        <v>75</v>
      </c>
      <c r="D78" s="30">
        <f>(Clima!D78+Clima!E78)/2</f>
        <v>5.2</v>
      </c>
      <c r="E78" s="30">
        <f t="shared" si="6"/>
        <v>0.88493303901287812</v>
      </c>
      <c r="F78" s="30">
        <f t="shared" si="7"/>
        <v>6.1667860029754905E-2</v>
      </c>
      <c r="G78" s="30">
        <f t="shared" si="8"/>
        <v>2.4887227999999997</v>
      </c>
      <c r="H78" s="30">
        <f>0.001013*Constantes!$D$4/(0.622*G78)</f>
        <v>4.7422348368467523E-2</v>
      </c>
      <c r="I78" s="30">
        <f t="shared" si="9"/>
        <v>0.28619834971373281</v>
      </c>
      <c r="J78" s="30">
        <f t="shared" si="10"/>
        <v>-4.9165090363835255E-2</v>
      </c>
      <c r="K78" s="30">
        <f>(Constantes!$D$10/0.8)*(Constantes!$D$5*J78^2+Constantes!$D$6*J78+Constantes!$D$7)</f>
        <v>11.102356666775384</v>
      </c>
      <c r="L78" s="30">
        <f>(Constantes!$D$10/0.8)*(0.00376*D78^2-0.0516*D78-6.967)</f>
        <v>-2.6751185999999998</v>
      </c>
      <c r="M78" s="30">
        <f t="shared" si="11"/>
        <v>1.7763663961629883</v>
      </c>
      <c r="N78" s="23"/>
      <c r="O78" s="23"/>
      <c r="P78" s="21"/>
    </row>
    <row r="79" spans="2:16" x14ac:dyDescent="0.25">
      <c r="B79" s="17"/>
      <c r="C79" s="30">
        <v>76</v>
      </c>
      <c r="D79" s="30">
        <f>(Clima!D79+Clima!E79)/2</f>
        <v>6.6</v>
      </c>
      <c r="E79" s="30">
        <f t="shared" si="6"/>
        <v>0.97509200119637596</v>
      </c>
      <c r="F79" s="30">
        <f t="shared" si="7"/>
        <v>6.7172876672191351E-2</v>
      </c>
      <c r="G79" s="30">
        <f t="shared" si="8"/>
        <v>2.4854173999999998</v>
      </c>
      <c r="H79" s="30">
        <f>0.001013*Constantes!$D$4/(0.622*G79)</f>
        <v>4.7485416177639989E-2</v>
      </c>
      <c r="I79" s="30">
        <f t="shared" si="9"/>
        <v>0.29700221397362403</v>
      </c>
      <c r="J79" s="30">
        <f t="shared" si="10"/>
        <v>-4.2168594256000849E-2</v>
      </c>
      <c r="K79" s="30">
        <f>(Constantes!$D$10/0.8)*(Constantes!$D$5*J79^2+Constantes!$D$6*J79+Constantes!$D$7)</f>
        <v>11.076279328856737</v>
      </c>
      <c r="L79" s="30">
        <f>(Constantes!$D$10/0.8)*(0.00376*D79^2-0.0516*D79-6.967)</f>
        <v>-2.6789153999999997</v>
      </c>
      <c r="M79" s="30">
        <f t="shared" si="11"/>
        <v>1.8360997817605536</v>
      </c>
      <c r="N79" s="23"/>
      <c r="O79" s="23"/>
      <c r="P79" s="21"/>
    </row>
    <row r="80" spans="2:16" x14ac:dyDescent="0.25">
      <c r="B80" s="17"/>
      <c r="C80" s="30">
        <v>77</v>
      </c>
      <c r="D80" s="30">
        <f>(Clima!D80+Clima!E80)/2</f>
        <v>6.5</v>
      </c>
      <c r="E80" s="30">
        <f t="shared" si="6"/>
        <v>0.96839376835916013</v>
      </c>
      <c r="F80" s="30">
        <f t="shared" si="7"/>
        <v>6.6766181325348339E-2</v>
      </c>
      <c r="G80" s="30">
        <f t="shared" si="8"/>
        <v>2.4856534999999997</v>
      </c>
      <c r="H80" s="30">
        <f>0.001013*Constantes!$D$4/(0.622*G80)</f>
        <v>4.7480905771519616E-2</v>
      </c>
      <c r="I80" s="30">
        <f t="shared" si="9"/>
        <v>0.29623840376804489</v>
      </c>
      <c r="J80" s="30">
        <f t="shared" si="10"/>
        <v>-3.5159602683615607E-2</v>
      </c>
      <c r="K80" s="30">
        <f>(Constantes!$D$10/0.8)*(Constantes!$D$5*J80^2+Constantes!$D$6*J80+Constantes!$D$7)</f>
        <v>11.049661402693765</v>
      </c>
      <c r="L80" s="30">
        <f>(Constantes!$D$10/0.8)*(0.00376*D80^2-0.0516*D80-6.967)</f>
        <v>-2.6788274999999997</v>
      </c>
      <c r="M80" s="30">
        <f t="shared" si="11"/>
        <v>1.8250956623191592</v>
      </c>
      <c r="N80" s="23"/>
      <c r="O80" s="23"/>
      <c r="P80" s="21"/>
    </row>
    <row r="81" spans="2:16" x14ac:dyDescent="0.25">
      <c r="B81" s="17"/>
      <c r="C81" s="30">
        <v>78</v>
      </c>
      <c r="D81" s="30">
        <f>(Clima!D81+Clima!E81)/2</f>
        <v>6.9</v>
      </c>
      <c r="E81" s="30">
        <f t="shared" si="6"/>
        <v>0.99543224947116915</v>
      </c>
      <c r="F81" s="30">
        <f t="shared" si="7"/>
        <v>6.8405707891264905E-2</v>
      </c>
      <c r="G81" s="30">
        <f t="shared" si="8"/>
        <v>2.4847090999999999</v>
      </c>
      <c r="H81" s="30">
        <f>0.001013*Constantes!$D$4/(0.622*G81)</f>
        <v>4.7498952539010666E-2</v>
      </c>
      <c r="I81" s="30">
        <f t="shared" si="9"/>
        <v>0.29928602430018419</v>
      </c>
      <c r="J81" s="30">
        <f t="shared" si="10"/>
        <v>-2.8140192562148822E-2</v>
      </c>
      <c r="K81" s="30">
        <f>(Constantes!$D$10/0.8)*(Constantes!$D$5*J81^2+Constantes!$D$6*J81+Constantes!$D$7)</f>
        <v>11.022508351255974</v>
      </c>
      <c r="L81" s="30">
        <f>(Constantes!$D$10/0.8)*(0.00376*D81^2-0.0516*D81-6.967)</f>
        <v>-2.6790098999999996</v>
      </c>
      <c r="M81" s="30">
        <f t="shared" si="11"/>
        <v>1.8373159397785492</v>
      </c>
      <c r="N81" s="23"/>
      <c r="O81" s="23"/>
      <c r="P81" s="21"/>
    </row>
    <row r="82" spans="2:16" x14ac:dyDescent="0.25">
      <c r="B82" s="17"/>
      <c r="C82" s="30">
        <v>79</v>
      </c>
      <c r="D82" s="30">
        <f>(Clima!D82+Clima!E82)/2</f>
        <v>5.8000000000000007</v>
      </c>
      <c r="E82" s="30">
        <f t="shared" si="6"/>
        <v>0.92263042375989679</v>
      </c>
      <c r="F82" s="30">
        <f t="shared" si="7"/>
        <v>6.3977874512489707E-2</v>
      </c>
      <c r="G82" s="30">
        <f t="shared" si="8"/>
        <v>2.4873061999999999</v>
      </c>
      <c r="H82" s="30">
        <f>0.001013*Constantes!$D$4/(0.622*G82)</f>
        <v>4.7449356904328034E-2</v>
      </c>
      <c r="I82" s="30">
        <f t="shared" si="9"/>
        <v>0.29085716086083407</v>
      </c>
      <c r="J82" s="30">
        <f t="shared" si="10"/>
        <v>-2.1112443894310787E-2</v>
      </c>
      <c r="K82" s="30">
        <f>(Constantes!$D$10/0.8)*(Constantes!$D$5*J82^2+Constantes!$D$6*J82+Constantes!$D$7)</f>
        <v>10.994826232969041</v>
      </c>
      <c r="L82" s="30">
        <f>(Constantes!$D$10/0.8)*(0.00376*D82^2-0.0516*D82-6.967)</f>
        <v>-2.6774225999999994</v>
      </c>
      <c r="M82" s="30">
        <f t="shared" si="11"/>
        <v>1.7795916179630433</v>
      </c>
      <c r="N82" s="23"/>
      <c r="O82" s="23"/>
      <c r="P82" s="21"/>
    </row>
    <row r="83" spans="2:16" x14ac:dyDescent="0.25">
      <c r="B83" s="17"/>
      <c r="C83" s="30">
        <v>80</v>
      </c>
      <c r="D83" s="30">
        <f>(Clima!D83+Clima!E83)/2</f>
        <v>5.7</v>
      </c>
      <c r="E83" s="30">
        <f t="shared" si="6"/>
        <v>0.9162509210196762</v>
      </c>
      <c r="F83" s="30">
        <f t="shared" si="7"/>
        <v>6.358780460869165E-2</v>
      </c>
      <c r="G83" s="30">
        <f t="shared" si="8"/>
        <v>2.4875422999999999</v>
      </c>
      <c r="H83" s="30">
        <f>0.001013*Constantes!$D$4/(0.622*G83)</f>
        <v>4.7444853345467899E-2</v>
      </c>
      <c r="I83" s="30">
        <f t="shared" si="9"/>
        <v>0.29008359257282929</v>
      </c>
      <c r="J83" s="30">
        <f t="shared" si="10"/>
        <v>-1.4078439153703007E-2</v>
      </c>
      <c r="K83" s="30">
        <f>(Constantes!$D$10/0.8)*(Constantes!$D$5*J83^2+Constantes!$D$6*J83+Constantes!$D$7)</f>
        <v>10.966621702275281</v>
      </c>
      <c r="L83" s="30">
        <f>(Constantes!$D$10/0.8)*(0.00376*D83^2-0.0516*D83-6.967)</f>
        <v>-2.6771090999999996</v>
      </c>
      <c r="M83" s="30">
        <f t="shared" si="11"/>
        <v>1.7684041919891227</v>
      </c>
      <c r="N83" s="23"/>
      <c r="O83" s="23"/>
      <c r="P83" s="21"/>
    </row>
    <row r="84" spans="2:16" x14ac:dyDescent="0.25">
      <c r="B84" s="17"/>
      <c r="C84" s="30">
        <v>81</v>
      </c>
      <c r="D84" s="30">
        <f>(Clima!D84+Clima!E84)/2</f>
        <v>6</v>
      </c>
      <c r="E84" s="30">
        <f t="shared" si="6"/>
        <v>0.93550698503161778</v>
      </c>
      <c r="F84" s="30">
        <f t="shared" si="7"/>
        <v>6.4764165026061693E-2</v>
      </c>
      <c r="G84" s="30">
        <f t="shared" si="8"/>
        <v>2.486834</v>
      </c>
      <c r="H84" s="30">
        <f>0.001013*Constantes!$D$4/(0.622*G84)</f>
        <v>4.7458366587455343E-2</v>
      </c>
      <c r="I84" s="30">
        <f t="shared" si="9"/>
        <v>0.29240073352991802</v>
      </c>
      <c r="J84" s="30">
        <f t="shared" si="10"/>
        <v>-7.0402626677363855E-3</v>
      </c>
      <c r="K84" s="30">
        <f>(Constantes!$D$10/0.8)*(Constantes!$D$5*J84^2+Constantes!$D$6*J84+Constantes!$D$7)</f>
        <v>10.937902009496915</v>
      </c>
      <c r="L84" s="30">
        <f>(Constantes!$D$10/0.8)*(0.00376*D84^2-0.0516*D84-6.967)</f>
        <v>-2.6779649999999995</v>
      </c>
      <c r="M84" s="30">
        <f t="shared" si="11"/>
        <v>1.7755615263167632</v>
      </c>
      <c r="N84" s="23"/>
      <c r="O84" s="23"/>
      <c r="P84" s="21"/>
    </row>
    <row r="85" spans="2:16" x14ac:dyDescent="0.25">
      <c r="B85" s="17"/>
      <c r="C85" s="30">
        <v>82</v>
      </c>
      <c r="D85" s="30">
        <f>(Clima!D85+Clima!E85)/2</f>
        <v>5.9</v>
      </c>
      <c r="E85" s="30">
        <f t="shared" si="6"/>
        <v>0.9290490433608416</v>
      </c>
      <c r="F85" s="30">
        <f t="shared" si="7"/>
        <v>6.4369991730543294E-2</v>
      </c>
      <c r="G85" s="30">
        <f t="shared" si="8"/>
        <v>2.4870701</v>
      </c>
      <c r="H85" s="30">
        <f>0.001013*Constantes!$D$4/(0.622*G85)</f>
        <v>4.7453861318242661E-2</v>
      </c>
      <c r="I85" s="30">
        <f t="shared" si="9"/>
        <v>0.29162954460341706</v>
      </c>
      <c r="J85" s="30">
        <f t="shared" si="10"/>
        <v>0</v>
      </c>
      <c r="K85" s="30">
        <f>(Constantes!$D$10/0.8)*(Constantes!$D$5*J85^2+Constantes!$D$6*J85+Constantes!$D$7)</f>
        <v>10.908674999999999</v>
      </c>
      <c r="L85" s="30">
        <f>(Constantes!$D$10/0.8)*(0.00376*D85^2-0.0516*D85-6.967)</f>
        <v>-2.6777078999999997</v>
      </c>
      <c r="M85" s="30">
        <f t="shared" si="11"/>
        <v>1.7641348025233721</v>
      </c>
      <c r="N85" s="23"/>
      <c r="O85" s="23"/>
      <c r="P85" s="21"/>
    </row>
    <row r="86" spans="2:16" x14ac:dyDescent="0.25">
      <c r="B86" s="17"/>
      <c r="C86" s="30">
        <v>83</v>
      </c>
      <c r="D86" s="30">
        <f>(Clima!D86+Clima!E86)/2</f>
        <v>8</v>
      </c>
      <c r="E86" s="30">
        <f t="shared" si="6"/>
        <v>1.0732473428302998</v>
      </c>
      <c r="F86" s="30">
        <f t="shared" si="7"/>
        <v>7.3093150178406105E-2</v>
      </c>
      <c r="G86" s="30">
        <f t="shared" si="8"/>
        <v>2.4821119999999999</v>
      </c>
      <c r="H86" s="30">
        <f>0.001013*Constantes!$D$4/(0.622*G86)</f>
        <v>4.7548651960164535E-2</v>
      </c>
      <c r="I86" s="30">
        <f t="shared" si="9"/>
        <v>0.30755871267155954</v>
      </c>
      <c r="J86" s="30">
        <f t="shared" si="10"/>
        <v>7.0402626677363855E-3</v>
      </c>
      <c r="K86" s="30">
        <f>(Constantes!$D$10/0.8)*(Constantes!$D$5*J86^2+Constantes!$D$6*J86+Constantes!$D$7)</f>
        <v>10.878949112657711</v>
      </c>
      <c r="L86" s="30">
        <f>(Constantes!$D$10/0.8)*(0.00376*D86^2-0.0516*D86-6.967)</f>
        <v>-2.6771849999999993</v>
      </c>
      <c r="M86" s="30">
        <f t="shared" si="11"/>
        <v>1.8533408952631196</v>
      </c>
      <c r="N86" s="23"/>
      <c r="O86" s="23"/>
      <c r="P86" s="21"/>
    </row>
    <row r="87" spans="2:16" x14ac:dyDescent="0.25">
      <c r="B87" s="17"/>
      <c r="C87" s="30">
        <v>84</v>
      </c>
      <c r="D87" s="30">
        <f>(Clima!D87+Clima!E87)/2</f>
        <v>5.9</v>
      </c>
      <c r="E87" s="30">
        <f t="shared" si="6"/>
        <v>0.9290490433608416</v>
      </c>
      <c r="F87" s="30">
        <f t="shared" si="7"/>
        <v>6.4369991730543294E-2</v>
      </c>
      <c r="G87" s="30">
        <f t="shared" si="8"/>
        <v>2.4870701</v>
      </c>
      <c r="H87" s="30">
        <f>0.001013*Constantes!$D$4/(0.622*G87)</f>
        <v>4.7453861318242661E-2</v>
      </c>
      <c r="I87" s="30">
        <f t="shared" si="9"/>
        <v>0.29162954460341706</v>
      </c>
      <c r="J87" s="30">
        <f t="shared" si="10"/>
        <v>1.4078439153703007E-2</v>
      </c>
      <c r="K87" s="30">
        <f>(Constantes!$D$10/0.8)*(Constantes!$D$5*J87^2+Constantes!$D$6*J87+Constantes!$D$7)</f>
        <v>10.848733377612517</v>
      </c>
      <c r="L87" s="30">
        <f>(Constantes!$D$10/0.8)*(0.00376*D87^2-0.0516*D87-6.967)</f>
        <v>-2.6777078999999997</v>
      </c>
      <c r="M87" s="30">
        <f t="shared" si="11"/>
        <v>1.7501502040916508</v>
      </c>
      <c r="N87" s="23"/>
      <c r="O87" s="23"/>
      <c r="P87" s="21"/>
    </row>
    <row r="88" spans="2:16" x14ac:dyDescent="0.25">
      <c r="B88" s="17"/>
      <c r="C88" s="30">
        <v>85</v>
      </c>
      <c r="D88" s="30">
        <f>(Clima!D88+Clima!E88)/2</f>
        <v>5.3</v>
      </c>
      <c r="E88" s="30">
        <f t="shared" si="6"/>
        <v>0.8911200050543554</v>
      </c>
      <c r="F88" s="30">
        <f t="shared" si="7"/>
        <v>6.2047823841482788E-2</v>
      </c>
      <c r="G88" s="30">
        <f t="shared" si="8"/>
        <v>2.4884866999999997</v>
      </c>
      <c r="H88" s="30">
        <f>0.001013*Constantes!$D$4/(0.622*G88)</f>
        <v>4.7426847655704943E-2</v>
      </c>
      <c r="I88" s="30">
        <f t="shared" si="9"/>
        <v>0.28697768302575022</v>
      </c>
      <c r="J88" s="30">
        <f t="shared" si="10"/>
        <v>2.1112443894310787E-2</v>
      </c>
      <c r="K88" s="30">
        <f>(Constantes!$D$10/0.8)*(Constantes!$D$5*J88^2+Constantes!$D$6*J88+Constantes!$D$7)</f>
        <v>10.818037413337549</v>
      </c>
      <c r="L88" s="30">
        <f>(Constantes!$D$10/0.8)*(0.00376*D88^2-0.0516*D88-6.967)</f>
        <v>-2.6755730999999994</v>
      </c>
      <c r="M88" s="30">
        <f t="shared" si="11"/>
        <v>1.7157984804083681</v>
      </c>
      <c r="N88" s="23"/>
      <c r="O88" s="23"/>
      <c r="P88" s="21"/>
    </row>
    <row r="89" spans="2:16" x14ac:dyDescent="0.25">
      <c r="B89" s="17"/>
      <c r="C89" s="30">
        <v>86</v>
      </c>
      <c r="D89" s="30">
        <f>(Clima!D89+Clima!E89)/2</f>
        <v>5</v>
      </c>
      <c r="E89" s="30">
        <f t="shared" si="6"/>
        <v>0.87267261944779717</v>
      </c>
      <c r="F89" s="30">
        <f t="shared" si="7"/>
        <v>6.0913909783222933E-2</v>
      </c>
      <c r="G89" s="30">
        <f t="shared" si="8"/>
        <v>2.489195</v>
      </c>
      <c r="H89" s="30">
        <f>0.001013*Constantes!$D$4/(0.622*G89)</f>
        <v>4.7413352354535469E-2</v>
      </c>
      <c r="I89" s="30">
        <f t="shared" si="9"/>
        <v>0.28463633187073473</v>
      </c>
      <c r="J89" s="30">
        <f t="shared" si="10"/>
        <v>2.8140192562148822E-2</v>
      </c>
      <c r="K89" s="30">
        <f>(Constantes!$D$10/0.8)*(Constantes!$D$5*J89^2+Constantes!$D$6*J89+Constantes!$D$7)</f>
        <v>10.786871422998429</v>
      </c>
      <c r="L89" s="30">
        <f>(Constantes!$D$10/0.8)*(0.00376*D89^2-0.0516*D89-6.967)</f>
        <v>-2.6741249999999992</v>
      </c>
      <c r="M89" s="30">
        <f t="shared" si="11"/>
        <v>1.6951152803989922</v>
      </c>
      <c r="N89" s="23"/>
      <c r="O89" s="23"/>
      <c r="P89" s="21"/>
    </row>
    <row r="90" spans="2:16" x14ac:dyDescent="0.25">
      <c r="B90" s="17"/>
      <c r="C90" s="30">
        <v>87</v>
      </c>
      <c r="D90" s="30">
        <f>(Clima!D90+Clima!E90)/2</f>
        <v>4.5</v>
      </c>
      <c r="E90" s="30">
        <f t="shared" si="6"/>
        <v>0.84267449337682987</v>
      </c>
      <c r="F90" s="30">
        <f t="shared" si="7"/>
        <v>5.906350417529968E-2</v>
      </c>
      <c r="G90" s="30">
        <f t="shared" si="8"/>
        <v>2.4903754999999999</v>
      </c>
      <c r="H90" s="30">
        <f>0.001013*Constantes!$D$4/(0.622*G90)</f>
        <v>4.7390877244876492E-2</v>
      </c>
      <c r="I90" s="30">
        <f t="shared" si="9"/>
        <v>0.28071225881996309</v>
      </c>
      <c r="J90" s="30">
        <f t="shared" si="10"/>
        <v>3.5159602683615607E-2</v>
      </c>
      <c r="K90" s="30">
        <f>(Constantes!$D$10/0.8)*(Constantes!$D$5*J90^2+Constantes!$D$6*J90+Constantes!$D$7)</f>
        <v>10.75524619011747</v>
      </c>
      <c r="L90" s="30">
        <f>(Constantes!$D$10/0.8)*(0.00376*D90^2-0.0516*D90-6.967)</f>
        <v>-2.6711474999999996</v>
      </c>
      <c r="M90" s="30">
        <f t="shared" si="11"/>
        <v>1.6654797133878447</v>
      </c>
      <c r="N90" s="23"/>
      <c r="O90" s="23"/>
      <c r="P90" s="21"/>
    </row>
    <row r="91" spans="2:16" x14ac:dyDescent="0.25">
      <c r="B91" s="17"/>
      <c r="C91" s="30">
        <v>88</v>
      </c>
      <c r="D91" s="30">
        <f>(Clima!D91+Clima!E91)/2</f>
        <v>3.9</v>
      </c>
      <c r="E91" s="30">
        <f t="shared" si="6"/>
        <v>0.80788009786226911</v>
      </c>
      <c r="F91" s="30">
        <f t="shared" si="7"/>
        <v>5.6906812005471166E-2</v>
      </c>
      <c r="G91" s="30">
        <f t="shared" si="8"/>
        <v>2.4917921000000001</v>
      </c>
      <c r="H91" s="30">
        <f>0.001013*Constantes!$D$4/(0.622*G91)</f>
        <v>4.7363935223226655E-2</v>
      </c>
      <c r="I91" s="30">
        <f t="shared" si="9"/>
        <v>0.27596913431518061</v>
      </c>
      <c r="J91" s="30">
        <f t="shared" si="10"/>
        <v>4.2168594256000849E-2</v>
      </c>
      <c r="K91" s="30">
        <f>(Constantes!$D$10/0.8)*(Constantes!$D$5*J91^2+Constantes!$D$6*J91+Constantes!$D$7)</f>
        <v>10.72317307354318</v>
      </c>
      <c r="L91" s="30">
        <f>(Constantes!$D$10/0.8)*(0.00376*D91^2-0.0516*D91-6.967)</f>
        <v>-2.6666438999999995</v>
      </c>
      <c r="M91" s="30">
        <f t="shared" si="11"/>
        <v>1.6315004235641957</v>
      </c>
      <c r="N91" s="23"/>
      <c r="O91" s="23"/>
      <c r="P91" s="21"/>
    </row>
    <row r="92" spans="2:16" x14ac:dyDescent="0.25">
      <c r="B92" s="17"/>
      <c r="C92" s="30">
        <v>89</v>
      </c>
      <c r="D92" s="30">
        <f>(Clima!D92+Clima!E92)/2</f>
        <v>4.6999999999999993</v>
      </c>
      <c r="E92" s="30">
        <f t="shared" si="6"/>
        <v>0.85456279709437755</v>
      </c>
      <c r="F92" s="30">
        <f t="shared" si="7"/>
        <v>5.9797799714718242E-2</v>
      </c>
      <c r="G92" s="30">
        <f t="shared" si="8"/>
        <v>2.4899032999999999</v>
      </c>
      <c r="H92" s="30">
        <f>0.001013*Constantes!$D$4/(0.622*G92)</f>
        <v>4.7399864731352388E-2</v>
      </c>
      <c r="I92" s="30">
        <f t="shared" si="9"/>
        <v>0.28228509354225667</v>
      </c>
      <c r="J92" s="30">
        <f t="shared" si="10"/>
        <v>4.9165090363835255E-2</v>
      </c>
      <c r="K92" s="30">
        <f>(Constantes!$D$10/0.8)*(Constantes!$D$5*J92^2+Constantes!$D$6*J92+Constantes!$D$7)</f>
        <v>10.69066400172867</v>
      </c>
      <c r="L92" s="30">
        <f>(Constantes!$D$10/0.8)*(0.00376*D92^2-0.0516*D92-6.967)</f>
        <v>-2.6724230999999996</v>
      </c>
      <c r="M92" s="30">
        <f t="shared" si="11"/>
        <v>1.6598668654374638</v>
      </c>
      <c r="N92" s="23"/>
      <c r="O92" s="23"/>
      <c r="P92" s="21"/>
    </row>
    <row r="93" spans="2:16" x14ac:dyDescent="0.25">
      <c r="B93" s="17"/>
      <c r="C93" s="30">
        <v>90</v>
      </c>
      <c r="D93" s="30">
        <f>(Clima!D93+Clima!E93)/2</f>
        <v>4</v>
      </c>
      <c r="E93" s="30">
        <f t="shared" si="6"/>
        <v>0.81358960360034527</v>
      </c>
      <c r="F93" s="30">
        <f t="shared" si="7"/>
        <v>5.7261497382928649E-2</v>
      </c>
      <c r="G93" s="30">
        <f t="shared" si="8"/>
        <v>2.4915560000000001</v>
      </c>
      <c r="H93" s="30">
        <f>0.001013*Constantes!$D$4/(0.622*G93)</f>
        <v>4.7368423432645267E-2</v>
      </c>
      <c r="I93" s="30">
        <f t="shared" si="9"/>
        <v>0.27676215036173329</v>
      </c>
      <c r="J93" s="30">
        <f t="shared" si="10"/>
        <v>5.6147017794325293E-2</v>
      </c>
      <c r="K93" s="30">
        <f>(Constantes!$D$10/0.8)*(Constantes!$D$5*J93^2+Constantes!$D$6*J93+Constantes!$D$7)</f>
        <v>10.657731466323492</v>
      </c>
      <c r="L93" s="30">
        <f>(Constantes!$D$10/0.8)*(0.00376*D93^2-0.0516*D93-6.967)</f>
        <v>-2.6674649999999995</v>
      </c>
      <c r="M93" s="30">
        <f t="shared" si="11"/>
        <v>1.6214719934634181</v>
      </c>
      <c r="N93" s="23"/>
      <c r="O93" s="23"/>
      <c r="P93" s="21"/>
    </row>
    <row r="94" spans="2:16" x14ac:dyDescent="0.25">
      <c r="B94" s="17"/>
      <c r="C94" s="30">
        <v>91</v>
      </c>
      <c r="D94" s="30">
        <f>(Clima!D94+Clima!E94)/2</f>
        <v>2.9999999999999996</v>
      </c>
      <c r="E94" s="30">
        <f t="shared" si="6"/>
        <v>0.75806427648670083</v>
      </c>
      <c r="F94" s="30">
        <f t="shared" si="7"/>
        <v>5.3798534274979479E-2</v>
      </c>
      <c r="G94" s="30">
        <f t="shared" si="8"/>
        <v>2.4939169999999997</v>
      </c>
      <c r="H94" s="30">
        <f>0.001013*Constantes!$D$4/(0.622*G94)</f>
        <v>4.7323579579491994E-2</v>
      </c>
      <c r="I94" s="30">
        <f t="shared" si="9"/>
        <v>0.26878984296727015</v>
      </c>
      <c r="J94" s="30">
        <f t="shared" si="10"/>
        <v>6.3112307651690999E-2</v>
      </c>
      <c r="K94" s="30">
        <f>(Constantes!$D$10/0.8)*(Constantes!$D$5*J94^2+Constantes!$D$6*J94+Constantes!$D$7)</f>
        <v>10.624388515084187</v>
      </c>
      <c r="L94" s="30">
        <f>(Constantes!$D$10/0.8)*(0.00376*D94^2-0.0516*D94-6.967)</f>
        <v>-2.6579849999999996</v>
      </c>
      <c r="M94" s="30">
        <f t="shared" si="11"/>
        <v>1.5701428057148381</v>
      </c>
      <c r="N94" s="23"/>
      <c r="O94" s="23"/>
      <c r="P94" s="21"/>
    </row>
    <row r="95" spans="2:16" x14ac:dyDescent="0.25">
      <c r="B95" s="17"/>
      <c r="C95" s="30">
        <v>92</v>
      </c>
      <c r="D95" s="30">
        <f>(Clima!D95+Clima!E95)/2</f>
        <v>4.2</v>
      </c>
      <c r="E95" s="30">
        <f t="shared" si="6"/>
        <v>0.82511551517269466</v>
      </c>
      <c r="F95" s="30">
        <f t="shared" si="7"/>
        <v>5.797655922358453E-2</v>
      </c>
      <c r="G95" s="30">
        <f t="shared" si="8"/>
        <v>2.4910837999999997</v>
      </c>
      <c r="H95" s="30">
        <f>0.001013*Constantes!$D$4/(0.622*G95)</f>
        <v>4.7377402403784213E-2</v>
      </c>
      <c r="I95" s="30">
        <f t="shared" si="9"/>
        <v>0.27834522412616558</v>
      </c>
      <c r="J95" s="30">
        <f t="shared" si="10"/>
        <v>7.0058895970224327E-2</v>
      </c>
      <c r="K95" s="30">
        <f>(Constantes!$D$10/0.8)*(Constantes!$D$5*J95^2+Constantes!$D$6*J95+Constantes!$D$7)</f>
        <v>10.590648744109675</v>
      </c>
      <c r="L95" s="30">
        <f>(Constantes!$D$10/0.8)*(0.00376*D95^2-0.0516*D95-6.967)</f>
        <v>-2.6690225999999995</v>
      </c>
      <c r="M95" s="30">
        <f t="shared" si="11"/>
        <v>1.6153755048617604</v>
      </c>
      <c r="N95" s="23"/>
      <c r="O95" s="23"/>
      <c r="P95" s="21"/>
    </row>
    <row r="96" spans="2:16" x14ac:dyDescent="0.25">
      <c r="B96" s="17"/>
      <c r="C96" s="30">
        <v>93</v>
      </c>
      <c r="D96" s="30">
        <f>(Clima!D96+Clima!E96)/2</f>
        <v>4.4000000000000004</v>
      </c>
      <c r="E96" s="30">
        <f t="shared" si="6"/>
        <v>0.83678523020110962</v>
      </c>
      <c r="F96" s="30">
        <f t="shared" si="7"/>
        <v>5.8699264456482256E-2</v>
      </c>
      <c r="G96" s="30">
        <f t="shared" si="8"/>
        <v>2.4906115999999998</v>
      </c>
      <c r="H96" s="30">
        <f>0.001013*Constantes!$D$4/(0.622*G96)</f>
        <v>4.7386384779605106E-2</v>
      </c>
      <c r="I96" s="30">
        <f t="shared" si="9"/>
        <v>0.27992427322801139</v>
      </c>
      <c r="J96" s="30">
        <f t="shared" si="10"/>
        <v>7.6984724325886864E-2</v>
      </c>
      <c r="K96" s="30">
        <f>(Constantes!$D$10/0.8)*(Constantes!$D$5*J96^2+Constantes!$D$6*J96+Constantes!$D$7)</f>
        <v>10.556526289408405</v>
      </c>
      <c r="L96" s="30">
        <f>(Constantes!$D$10/0.8)*(0.00376*D96^2-0.0516*D96-6.967)</f>
        <v>-2.6704673999999993</v>
      </c>
      <c r="M96" s="30">
        <f t="shared" si="11"/>
        <v>1.6164937133759378</v>
      </c>
      <c r="N96" s="23"/>
      <c r="O96" s="23"/>
      <c r="P96" s="21"/>
    </row>
    <row r="97" spans="2:16" x14ac:dyDescent="0.25">
      <c r="B97" s="17"/>
      <c r="C97" s="30">
        <v>94</v>
      </c>
      <c r="D97" s="30">
        <f>(Clima!D97+Clima!E97)/2</f>
        <v>4.1999999999999993</v>
      </c>
      <c r="E97" s="30">
        <f t="shared" si="6"/>
        <v>0.82511551517269466</v>
      </c>
      <c r="F97" s="30">
        <f t="shared" si="7"/>
        <v>5.797655922358453E-2</v>
      </c>
      <c r="G97" s="30">
        <f t="shared" si="8"/>
        <v>2.4910837999999997</v>
      </c>
      <c r="H97" s="30">
        <f>0.001013*Constantes!$D$4/(0.622*G97)</f>
        <v>4.7377402403784213E-2</v>
      </c>
      <c r="I97" s="30">
        <f t="shared" si="9"/>
        <v>0.27834522412616558</v>
      </c>
      <c r="J97" s="30">
        <f t="shared" si="10"/>
        <v>8.3887740446265249E-2</v>
      </c>
      <c r="K97" s="30">
        <f>(Constantes!$D$10/0.8)*(Constantes!$D$5*J97^2+Constantes!$D$6*J97+Constantes!$D$7)</f>
        <v>10.522035817804976</v>
      </c>
      <c r="L97" s="30">
        <f>(Constantes!$D$10/0.8)*(0.00376*D97^2-0.0516*D97-6.967)</f>
        <v>-2.6690225999999995</v>
      </c>
      <c r="M97" s="30">
        <f t="shared" si="11"/>
        <v>1.6000970405815735</v>
      </c>
      <c r="N97" s="23"/>
      <c r="O97" s="23"/>
      <c r="P97" s="21"/>
    </row>
    <row r="98" spans="2:16" x14ac:dyDescent="0.25">
      <c r="B98" s="17"/>
      <c r="C98" s="30">
        <v>95</v>
      </c>
      <c r="D98" s="30">
        <f>(Clima!D98+Clima!E98)/2</f>
        <v>3.3</v>
      </c>
      <c r="E98" s="30">
        <f t="shared" si="6"/>
        <v>0.77435950557316791</v>
      </c>
      <c r="F98" s="30">
        <f t="shared" si="7"/>
        <v>5.4818019612903897E-2</v>
      </c>
      <c r="G98" s="30">
        <f t="shared" si="8"/>
        <v>2.4932086999999998</v>
      </c>
      <c r="H98" s="30">
        <f>0.001013*Constantes!$D$4/(0.622*G98)</f>
        <v>4.7337023817600153E-2</v>
      </c>
      <c r="I98" s="30">
        <f t="shared" si="9"/>
        <v>0.27119110493838899</v>
      </c>
      <c r="J98" s="30">
        <f t="shared" si="10"/>
        <v>9.0765898818703686E-2</v>
      </c>
      <c r="K98" s="30">
        <f>(Constantes!$D$10/0.8)*(Constantes!$D$5*J98^2+Constantes!$D$6*J98+Constantes!$D$7)</f>
        <v>10.487192517194751</v>
      </c>
      <c r="L98" s="30">
        <f>(Constantes!$D$10/0.8)*(0.00376*D98^2-0.0516*D98-6.967)</f>
        <v>-2.6611250999999996</v>
      </c>
      <c r="M98" s="30">
        <f t="shared" si="11"/>
        <v>1.5535532049034391</v>
      </c>
      <c r="N98" s="23"/>
      <c r="O98" s="23"/>
      <c r="P98" s="21"/>
    </row>
    <row r="99" spans="2:16" x14ac:dyDescent="0.25">
      <c r="B99" s="17"/>
      <c r="C99" s="30">
        <v>96</v>
      </c>
      <c r="D99" s="30">
        <f>(Clima!D99+Clima!E99)/2</f>
        <v>3.6999999999999997</v>
      </c>
      <c r="E99" s="30">
        <f t="shared" si="6"/>
        <v>0.79656704122309585</v>
      </c>
      <c r="F99" s="30">
        <f t="shared" si="7"/>
        <v>5.6203091112967181E-2</v>
      </c>
      <c r="G99" s="30">
        <f t="shared" si="8"/>
        <v>2.4922643</v>
      </c>
      <c r="H99" s="30">
        <f>0.001013*Constantes!$D$4/(0.622*G99)</f>
        <v>4.7354961355482207E-2</v>
      </c>
      <c r="I99" s="30">
        <f t="shared" si="9"/>
        <v>0.27438020492759929</v>
      </c>
      <c r="J99" s="30">
        <f t="shared" si="10"/>
        <v>9.7617161296433594E-2</v>
      </c>
      <c r="K99" s="30">
        <f>(Constantes!$D$10/0.8)*(Constantes!$D$5*J99^2+Constantes!$D$6*J99+Constantes!$D$7)</f>
        <v>10.452012086155721</v>
      </c>
      <c r="L99" s="30">
        <f>(Constantes!$D$10/0.8)*(0.00376*D99^2-0.0516*D99-6.967)</f>
        <v>-2.6649170999999994</v>
      </c>
      <c r="M99" s="30">
        <f t="shared" si="11"/>
        <v>1.5630596744710579</v>
      </c>
      <c r="N99" s="23"/>
      <c r="O99" s="23"/>
      <c r="P99" s="21"/>
    </row>
    <row r="100" spans="2:16" x14ac:dyDescent="0.25">
      <c r="B100" s="17"/>
      <c r="C100" s="30">
        <v>97</v>
      </c>
      <c r="D100" s="30">
        <f>(Clima!D100+Clima!E100)/2</f>
        <v>5.1999999999999993</v>
      </c>
      <c r="E100" s="30">
        <f t="shared" si="6"/>
        <v>0.88493303901287812</v>
      </c>
      <c r="F100" s="30">
        <f t="shared" si="7"/>
        <v>6.1667860029754905E-2</v>
      </c>
      <c r="G100" s="30">
        <f t="shared" si="8"/>
        <v>2.4887227999999997</v>
      </c>
      <c r="H100" s="30">
        <f>0.001013*Constantes!$D$4/(0.622*G100)</f>
        <v>4.7422348368467523E-2</v>
      </c>
      <c r="I100" s="30">
        <f t="shared" si="9"/>
        <v>0.28619834971373281</v>
      </c>
      <c r="J100" s="30">
        <f t="shared" si="10"/>
        <v>0.10443949770252046</v>
      </c>
      <c r="K100" s="30">
        <f>(Constantes!$D$10/0.8)*(Constantes!$D$5*J100^2+Constantes!$D$6*J100+Constantes!$D$7)</f>
        <v>10.416510722927724</v>
      </c>
      <c r="L100" s="30">
        <f>(Constantes!$D$10/0.8)*(0.00376*D100^2-0.0516*D100-6.967)</f>
        <v>-2.6751185999999998</v>
      </c>
      <c r="M100" s="30">
        <f t="shared" si="11"/>
        <v>1.619336014333342</v>
      </c>
      <c r="N100" s="23"/>
      <c r="O100" s="23"/>
      <c r="P100" s="21"/>
    </row>
    <row r="101" spans="2:16" x14ac:dyDescent="0.25">
      <c r="B101" s="17"/>
      <c r="C101" s="30">
        <v>98</v>
      </c>
      <c r="D101" s="30">
        <f>(Clima!D101+Clima!E101)/2</f>
        <v>5.3</v>
      </c>
      <c r="E101" s="30">
        <f t="shared" si="6"/>
        <v>0.8911200050543554</v>
      </c>
      <c r="F101" s="30">
        <f t="shared" si="7"/>
        <v>6.2047823841482788E-2</v>
      </c>
      <c r="G101" s="30">
        <f t="shared" si="8"/>
        <v>2.4884866999999997</v>
      </c>
      <c r="H101" s="30">
        <f>0.001013*Constantes!$D$4/(0.622*G101)</f>
        <v>4.7426847655704943E-2</v>
      </c>
      <c r="I101" s="30">
        <f t="shared" si="9"/>
        <v>0.28697768302575022</v>
      </c>
      <c r="J101" s="30">
        <f t="shared" si="10"/>
        <v>0.11123088643144916</v>
      </c>
      <c r="K101" s="30">
        <f>(Constantes!$D$10/0.8)*(Constantes!$D$5*J101^2+Constantes!$D$6*J101+Constantes!$D$7)</f>
        <v>10.380705113769782</v>
      </c>
      <c r="L101" s="30">
        <f>(Constantes!$D$10/0.8)*(0.00376*D101^2-0.0516*D101-6.967)</f>
        <v>-2.6755730999999994</v>
      </c>
      <c r="M101" s="30">
        <f t="shared" si="11"/>
        <v>1.6153947923745433</v>
      </c>
      <c r="N101" s="23"/>
      <c r="O101" s="23"/>
      <c r="P101" s="21"/>
    </row>
    <row r="102" spans="2:16" x14ac:dyDescent="0.25">
      <c r="B102" s="17"/>
      <c r="C102" s="30">
        <v>99</v>
      </c>
      <c r="D102" s="30">
        <f>(Clima!D102+Clima!E102)/2</f>
        <v>4.5</v>
      </c>
      <c r="E102" s="30">
        <f t="shared" si="6"/>
        <v>0.84267449337682987</v>
      </c>
      <c r="F102" s="30">
        <f t="shared" si="7"/>
        <v>5.906350417529968E-2</v>
      </c>
      <c r="G102" s="30">
        <f t="shared" si="8"/>
        <v>2.4903754999999999</v>
      </c>
      <c r="H102" s="30">
        <f>0.001013*Constantes!$D$4/(0.622*G102)</f>
        <v>4.7390877244876492E-2</v>
      </c>
      <c r="I102" s="30">
        <f t="shared" si="9"/>
        <v>0.28071225881996309</v>
      </c>
      <c r="J102" s="30">
        <f t="shared" si="10"/>
        <v>0.11798931504816906</v>
      </c>
      <c r="K102" s="30">
        <f>(Constantes!$D$10/0.8)*(Constantes!$D$5*J102^2+Constantes!$D$6*J102+Constantes!$D$7)</f>
        <v>10.344612420707149</v>
      </c>
      <c r="L102" s="30">
        <f>(Constantes!$D$10/0.8)*(0.00376*D102^2-0.0516*D102-6.967)</f>
        <v>-2.6711474999999996</v>
      </c>
      <c r="M102" s="30">
        <f t="shared" si="11"/>
        <v>1.5732637670207026</v>
      </c>
      <c r="N102" s="23"/>
      <c r="O102" s="23"/>
      <c r="P102" s="21"/>
    </row>
    <row r="103" spans="2:16" x14ac:dyDescent="0.25">
      <c r="B103" s="17"/>
      <c r="C103" s="30">
        <v>100</v>
      </c>
      <c r="D103" s="30">
        <f>(Clima!D103+Clima!E103)/2</f>
        <v>6.1000000000000005</v>
      </c>
      <c r="E103" s="30">
        <f t="shared" si="6"/>
        <v>0.9420044548592118</v>
      </c>
      <c r="F103" s="30">
        <f t="shared" si="7"/>
        <v>6.5160403190035326E-2</v>
      </c>
      <c r="G103" s="30">
        <f t="shared" si="8"/>
        <v>2.4865979</v>
      </c>
      <c r="H103" s="30">
        <f>0.001013*Constantes!$D$4/(0.622*G103)</f>
        <v>4.746287271220969E-2</v>
      </c>
      <c r="I103" s="30">
        <f t="shared" si="9"/>
        <v>0.29317071747412832</v>
      </c>
      <c r="J103" s="30">
        <f t="shared" si="10"/>
        <v>0.12471278088442223</v>
      </c>
      <c r="K103" s="30">
        <f>(Constantes!$D$10/0.8)*(Constantes!$D$5*J103^2+Constantes!$D$6*J103+Constantes!$D$7)</f>
        <v>10.308250268680363</v>
      </c>
      <c r="L103" s="30">
        <f>(Constantes!$D$10/0.8)*(0.00376*D103^2-0.0516*D103-6.967)</f>
        <v>-2.6781938999999997</v>
      </c>
      <c r="M103" s="30">
        <f t="shared" si="11"/>
        <v>1.6324936745396845</v>
      </c>
      <c r="N103" s="23"/>
      <c r="O103" s="23"/>
      <c r="P103" s="21"/>
    </row>
    <row r="104" spans="2:16" x14ac:dyDescent="0.25">
      <c r="B104" s="17"/>
      <c r="C104" s="30">
        <v>101</v>
      </c>
      <c r="D104" s="30">
        <f>(Clima!D104+Clima!E104)/2</f>
        <v>5.5</v>
      </c>
      <c r="E104" s="30">
        <f t="shared" si="6"/>
        <v>0.90360844965772646</v>
      </c>
      <c r="F104" s="30">
        <f t="shared" si="7"/>
        <v>6.2813771829638612E-2</v>
      </c>
      <c r="G104" s="30">
        <f t="shared" si="8"/>
        <v>2.4880144999999998</v>
      </c>
      <c r="H104" s="30">
        <f>0.001013*Constantes!$D$4/(0.622*G104)</f>
        <v>4.743584879193747E-2</v>
      </c>
      <c r="I104" s="30">
        <f t="shared" si="9"/>
        <v>0.2885329439644263</v>
      </c>
      <c r="J104" s="30">
        <f t="shared" si="10"/>
        <v>0.13139929163217703</v>
      </c>
      <c r="K104" s="30">
        <f>(Constantes!$D$10/0.8)*(Constantes!$D$5*J104^2+Constantes!$D$6*J104+Constantes!$D$7)</f>
        <v>10.271636732109272</v>
      </c>
      <c r="L104" s="30">
        <f>(Constantes!$D$10/0.8)*(0.00376*D104^2-0.0516*D104-6.967)</f>
        <v>-2.6763974999999998</v>
      </c>
      <c r="M104" s="30">
        <f t="shared" si="11"/>
        <v>1.5987356186248713</v>
      </c>
      <c r="N104" s="23"/>
      <c r="O104" s="23"/>
      <c r="P104" s="21"/>
    </row>
    <row r="105" spans="2:16" x14ac:dyDescent="0.25">
      <c r="B105" s="17"/>
      <c r="C105" s="30">
        <v>102</v>
      </c>
      <c r="D105" s="30">
        <f>(Clima!D105+Clima!E105)/2</f>
        <v>5.9</v>
      </c>
      <c r="E105" s="30">
        <f t="shared" si="6"/>
        <v>0.9290490433608416</v>
      </c>
      <c r="F105" s="30">
        <f t="shared" si="7"/>
        <v>6.4369991730543294E-2</v>
      </c>
      <c r="G105" s="30">
        <f t="shared" si="8"/>
        <v>2.4870701</v>
      </c>
      <c r="H105" s="30">
        <f>0.001013*Constantes!$D$4/(0.622*G105)</f>
        <v>4.7453861318242661E-2</v>
      </c>
      <c r="I105" s="30">
        <f t="shared" si="9"/>
        <v>0.29162954460341706</v>
      </c>
      <c r="J105" s="30">
        <f t="shared" si="10"/>
        <v>0.13804686593399232</v>
      </c>
      <c r="K105" s="30">
        <f>(Constantes!$D$10/0.8)*(Constantes!$D$5*J105^2+Constantes!$D$6*J105+Constantes!$D$7)</f>
        <v>10.234790320885823</v>
      </c>
      <c r="L105" s="30">
        <f>(Constantes!$D$10/0.8)*(0.00376*D105^2-0.0516*D105-6.967)</f>
        <v>-2.6777078999999997</v>
      </c>
      <c r="M105" s="30">
        <f t="shared" si="11"/>
        <v>1.6069150568551425</v>
      </c>
      <c r="N105" s="23"/>
      <c r="O105" s="23"/>
      <c r="P105" s="21"/>
    </row>
    <row r="106" spans="2:16" x14ac:dyDescent="0.25">
      <c r="B106" s="17"/>
      <c r="C106" s="30">
        <v>103</v>
      </c>
      <c r="D106" s="30">
        <f>(Clima!D106+Clima!E106)/2</f>
        <v>4.8</v>
      </c>
      <c r="E106" s="30">
        <f t="shared" si="6"/>
        <v>0.86056222657343806</v>
      </c>
      <c r="F106" s="30">
        <f t="shared" si="7"/>
        <v>6.0167872375456809E-2</v>
      </c>
      <c r="G106" s="30">
        <f t="shared" si="8"/>
        <v>2.4896672</v>
      </c>
      <c r="H106" s="30">
        <f>0.001013*Constantes!$D$4/(0.622*G106)</f>
        <v>4.7404359753041657E-2</v>
      </c>
      <c r="I106" s="30">
        <f t="shared" si="9"/>
        <v>0.28306991955772054</v>
      </c>
      <c r="J106" s="30">
        <f t="shared" si="10"/>
        <v>0.14465353397013597</v>
      </c>
      <c r="K106" s="30">
        <f>(Constantes!$D$10/0.8)*(Constantes!$D$5*J106^2+Constantes!$D$6*J106+Constantes!$D$7)</f>
        <v>10.197729965809939</v>
      </c>
      <c r="L106" s="30">
        <f>(Constantes!$D$10/0.8)*(0.00376*D106^2-0.0516*D106-6.967)</f>
        <v>-2.6730185999999994</v>
      </c>
      <c r="M106" s="30">
        <f t="shared" si="11"/>
        <v>1.5526853207962505</v>
      </c>
      <c r="N106" s="23"/>
      <c r="O106" s="23"/>
      <c r="P106" s="21"/>
    </row>
    <row r="107" spans="2:16" x14ac:dyDescent="0.25">
      <c r="B107" s="17"/>
      <c r="C107" s="30">
        <v>104</v>
      </c>
      <c r="D107" s="30">
        <f>(Clima!D107+Clima!E107)/2</f>
        <v>7</v>
      </c>
      <c r="E107" s="30">
        <f t="shared" si="6"/>
        <v>1.002294892855135</v>
      </c>
      <c r="F107" s="30">
        <f t="shared" si="7"/>
        <v>6.8820930073801245E-2</v>
      </c>
      <c r="G107" s="30">
        <f t="shared" si="8"/>
        <v>2.4844729999999999</v>
      </c>
      <c r="H107" s="30">
        <f>0.001013*Constantes!$D$4/(0.622*G107)</f>
        <v>4.750346637461865E-2</v>
      </c>
      <c r="I107" s="30">
        <f t="shared" si="9"/>
        <v>0.30004472322528003</v>
      </c>
      <c r="J107" s="30">
        <f t="shared" si="10"/>
        <v>0.15121733804228529</v>
      </c>
      <c r="K107" s="30">
        <f>(Constantes!$D$10/0.8)*(Constantes!$D$5*J107^2+Constantes!$D$6*J107+Constantes!$D$7)</f>
        <v>10.160475003483626</v>
      </c>
      <c r="L107" s="30">
        <f>(Constantes!$D$10/0.8)*(0.00376*D107^2-0.0516*D107-6.967)</f>
        <v>-2.6789849999999995</v>
      </c>
      <c r="M107" s="30">
        <f t="shared" si="11"/>
        <v>1.6350622153564203</v>
      </c>
      <c r="N107" s="23"/>
      <c r="O107" s="23"/>
      <c r="P107" s="21"/>
    </row>
    <row r="108" spans="2:16" x14ac:dyDescent="0.25">
      <c r="B108" s="17"/>
      <c r="C108" s="30">
        <v>105</v>
      </c>
      <c r="D108" s="30">
        <f>(Clima!D108+Clima!E108)/2</f>
        <v>4.8</v>
      </c>
      <c r="E108" s="30">
        <f t="shared" si="6"/>
        <v>0.86056222657343806</v>
      </c>
      <c r="F108" s="30">
        <f t="shared" si="7"/>
        <v>6.0167872375456809E-2</v>
      </c>
      <c r="G108" s="30">
        <f t="shared" si="8"/>
        <v>2.4896672</v>
      </c>
      <c r="H108" s="30">
        <f>0.001013*Constantes!$D$4/(0.622*G108)</f>
        <v>4.7404359753041657E-2</v>
      </c>
      <c r="I108" s="30">
        <f t="shared" si="9"/>
        <v>0.28306991955772054</v>
      </c>
      <c r="J108" s="30">
        <f t="shared" si="10"/>
        <v>0.15773633315363528</v>
      </c>
      <c r="K108" s="30">
        <f>(Constantes!$D$10/0.8)*(Constantes!$D$5*J108^2+Constantes!$D$6*J108+Constantes!$D$7)</f>
        <v>10.123045160678993</v>
      </c>
      <c r="L108" s="30">
        <f>(Constantes!$D$10/0.8)*(0.00376*D108^2-0.0516*D108-6.967)</f>
        <v>-2.6730185999999994</v>
      </c>
      <c r="M108" s="30">
        <f t="shared" si="11"/>
        <v>1.5357725033717695</v>
      </c>
      <c r="N108" s="23"/>
      <c r="O108" s="23"/>
      <c r="P108" s="21"/>
    </row>
    <row r="109" spans="2:16" x14ac:dyDescent="0.25">
      <c r="B109" s="17"/>
      <c r="C109" s="30">
        <v>106</v>
      </c>
      <c r="D109" s="30">
        <f>(Clima!D109+Clima!E109)/2</f>
        <v>5.5</v>
      </c>
      <c r="E109" s="30">
        <f t="shared" si="6"/>
        <v>0.90360844965772646</v>
      </c>
      <c r="F109" s="30">
        <f t="shared" si="7"/>
        <v>6.2813771829638612E-2</v>
      </c>
      <c r="G109" s="30">
        <f t="shared" si="8"/>
        <v>2.4880144999999998</v>
      </c>
      <c r="H109" s="30">
        <f>0.001013*Constantes!$D$4/(0.622*G109)</f>
        <v>4.743584879193747E-2</v>
      </c>
      <c r="I109" s="30">
        <f t="shared" si="9"/>
        <v>0.2885329439644263</v>
      </c>
      <c r="J109" s="30">
        <f t="shared" si="10"/>
        <v>0.16420858758524295</v>
      </c>
      <c r="K109" s="30">
        <f>(Constantes!$D$10/0.8)*(Constantes!$D$5*J109^2+Constantes!$D$6*J109+Constantes!$D$7)</f>
        <v>10.085460538196585</v>
      </c>
      <c r="L109" s="30">
        <f>(Constantes!$D$10/0.8)*(0.00376*D109^2-0.0516*D109-6.967)</f>
        <v>-2.6763974999999998</v>
      </c>
      <c r="M109" s="30">
        <f t="shared" si="11"/>
        <v>1.555761246364296</v>
      </c>
      <c r="N109" s="23"/>
      <c r="O109" s="23"/>
      <c r="P109" s="21"/>
    </row>
    <row r="110" spans="2:16" x14ac:dyDescent="0.25">
      <c r="B110" s="17"/>
      <c r="C110" s="30">
        <v>107</v>
      </c>
      <c r="D110" s="30">
        <f>(Clima!D110+Clima!E110)/2</f>
        <v>5.0999999999999996</v>
      </c>
      <c r="E110" s="30">
        <f t="shared" si="6"/>
        <v>0.87878397685782894</v>
      </c>
      <c r="F110" s="30">
        <f t="shared" si="7"/>
        <v>6.1289891533703518E-2</v>
      </c>
      <c r="G110" s="30">
        <f t="shared" si="8"/>
        <v>2.4889589000000001</v>
      </c>
      <c r="H110" s="30">
        <f>0.001013*Constantes!$D$4/(0.622*G110)</f>
        <v>4.7417849934825319E-2</v>
      </c>
      <c r="I110" s="30">
        <f t="shared" si="9"/>
        <v>0.28541789566329323</v>
      </c>
      <c r="J110" s="30">
        <f t="shared" si="10"/>
        <v>0.17063218346843756</v>
      </c>
      <c r="K110" s="30">
        <f>(Constantes!$D$10/0.8)*(Constantes!$D$5*J110^2+Constantes!$D$6*J110+Constantes!$D$7)</f>
        <v>10.047741594231002</v>
      </c>
      <c r="L110" s="30">
        <f>(Constantes!$D$10/0.8)*(0.00376*D110^2-0.0516*D110-6.967)</f>
        <v>-2.6746358999999997</v>
      </c>
      <c r="M110" s="30">
        <f t="shared" si="11"/>
        <v>1.5308552593516664</v>
      </c>
      <c r="N110" s="23"/>
      <c r="O110" s="23"/>
      <c r="P110" s="21"/>
    </row>
    <row r="111" spans="2:16" x14ac:dyDescent="0.25">
      <c r="B111" s="17"/>
      <c r="C111" s="30">
        <v>108</v>
      </c>
      <c r="D111" s="30">
        <f>(Clima!D111+Clima!E111)/2</f>
        <v>4.4000000000000004</v>
      </c>
      <c r="E111" s="30">
        <f t="shared" si="6"/>
        <v>0.83678523020110962</v>
      </c>
      <c r="F111" s="30">
        <f t="shared" si="7"/>
        <v>5.8699264456482256E-2</v>
      </c>
      <c r="G111" s="30">
        <f t="shared" si="8"/>
        <v>2.4906115999999998</v>
      </c>
      <c r="H111" s="30">
        <f>0.001013*Constantes!$D$4/(0.622*G111)</f>
        <v>4.7386384779605106E-2</v>
      </c>
      <c r="I111" s="30">
        <f t="shared" si="9"/>
        <v>0.27992427322801139</v>
      </c>
      <c r="J111" s="30">
        <f t="shared" si="10"/>
        <v>0.17700521735312635</v>
      </c>
      <c r="K111" s="30">
        <f>(Constantes!$D$10/0.8)*(Constantes!$D$5*J111^2+Constantes!$D$6*J111+Constantes!$D$7)</f>
        <v>10.009909127261388</v>
      </c>
      <c r="L111" s="30">
        <f>(Constantes!$D$10/0.8)*(0.00376*D111^2-0.0516*D111-6.967)</f>
        <v>-2.6704673999999993</v>
      </c>
      <c r="M111" s="30">
        <f t="shared" si="11"/>
        <v>1.494084583897568</v>
      </c>
      <c r="N111" s="23"/>
      <c r="O111" s="23"/>
      <c r="P111" s="21"/>
    </row>
    <row r="112" spans="2:16" x14ac:dyDescent="0.25">
      <c r="B112" s="17"/>
      <c r="C112" s="30">
        <v>109</v>
      </c>
      <c r="D112" s="30">
        <f>(Clima!D112+Clima!E112)/2</f>
        <v>4.7</v>
      </c>
      <c r="E112" s="30">
        <f t="shared" si="6"/>
        <v>0.85456279709437766</v>
      </c>
      <c r="F112" s="30">
        <f t="shared" si="7"/>
        <v>5.9797799714718249E-2</v>
      </c>
      <c r="G112" s="30">
        <f t="shared" si="8"/>
        <v>2.4899032999999999</v>
      </c>
      <c r="H112" s="30">
        <f>0.001013*Constantes!$D$4/(0.622*G112)</f>
        <v>4.7399864731352388E-2</v>
      </c>
      <c r="I112" s="30">
        <f t="shared" si="9"/>
        <v>0.28228509354225673</v>
      </c>
      <c r="J112" s="30">
        <f t="shared" si="10"/>
        <v>0.18332580077182795</v>
      </c>
      <c r="K112" s="30">
        <f>(Constantes!$D$10/0.8)*(Constantes!$D$5*J112^2+Constantes!$D$6*J112+Constantes!$D$7)</f>
        <v>9.9719842584849498</v>
      </c>
      <c r="L112" s="30">
        <f>(Constantes!$D$10/0.8)*(0.00376*D112^2-0.0516*D112-6.967)</f>
        <v>-2.6724230999999996</v>
      </c>
      <c r="M112" s="30">
        <f t="shared" si="11"/>
        <v>1.4975688025986811</v>
      </c>
      <c r="N112" s="23"/>
      <c r="O112" s="23"/>
      <c r="P112" s="21"/>
    </row>
    <row r="113" spans="2:16" x14ac:dyDescent="0.25">
      <c r="B113" s="17"/>
      <c r="C113" s="30">
        <v>110</v>
      </c>
      <c r="D113" s="30">
        <f>(Clima!D113+Clima!E113)/2</f>
        <v>4.8999999999999995</v>
      </c>
      <c r="E113" s="30">
        <f t="shared" si="6"/>
        <v>0.86659876849717854</v>
      </c>
      <c r="F113" s="30">
        <f t="shared" si="7"/>
        <v>6.0539906235598351E-2</v>
      </c>
      <c r="G113" s="30">
        <f t="shared" si="8"/>
        <v>2.4894311</v>
      </c>
      <c r="H113" s="30">
        <f>0.001013*Constantes!$D$4/(0.622*G113)</f>
        <v>4.7408855627355147E-2</v>
      </c>
      <c r="I113" s="30">
        <f t="shared" si="9"/>
        <v>0.2838536694350664</v>
      </c>
      <c r="J113" s="30">
        <f t="shared" si="10"/>
        <v>0.18959206079926599</v>
      </c>
      <c r="K113" s="30">
        <f>(Constantes!$D$10/0.8)*(Constantes!$D$5*J113^2+Constantes!$D$6*J113+Constantes!$D$7)</f>
        <v>9.933988413812239</v>
      </c>
      <c r="L113" s="30">
        <f>(Constantes!$D$10/0.8)*(0.00376*D113^2-0.0516*D113-6.967)</f>
        <v>-2.6735858999999995</v>
      </c>
      <c r="M113" s="30">
        <f t="shared" si="11"/>
        <v>1.4969320824439767</v>
      </c>
      <c r="N113" s="23"/>
      <c r="O113" s="23"/>
      <c r="P113" s="21"/>
    </row>
    <row r="114" spans="2:16" x14ac:dyDescent="0.25">
      <c r="B114" s="17"/>
      <c r="C114" s="30">
        <v>111</v>
      </c>
      <c r="D114" s="30">
        <f>(Clima!D114+Clima!E114)/2</f>
        <v>4.1000000000000005</v>
      </c>
      <c r="E114" s="30">
        <f t="shared" si="6"/>
        <v>0.81933467941139559</v>
      </c>
      <c r="F114" s="30">
        <f t="shared" si="7"/>
        <v>5.7618077031797721E-2</v>
      </c>
      <c r="G114" s="30">
        <f t="shared" si="8"/>
        <v>2.4913198999999997</v>
      </c>
      <c r="H114" s="30">
        <f>0.001013*Constantes!$D$4/(0.622*G114)</f>
        <v>4.7372912492750503E-2</v>
      </c>
      <c r="I114" s="30">
        <f t="shared" si="9"/>
        <v>0.27755418433477291</v>
      </c>
      <c r="J114" s="30">
        <f t="shared" si="10"/>
        <v>0.19580214060735746</v>
      </c>
      <c r="K114" s="30">
        <f>(Constantes!$D$10/0.8)*(Constantes!$D$5*J114^2+Constantes!$D$6*J114+Constantes!$D$7)</f>
        <v>9.8959433054434562</v>
      </c>
      <c r="L114" s="30">
        <f>(Constantes!$D$10/0.8)*(0.00376*D114^2-0.0516*D114-6.967)</f>
        <v>-2.6682578999999995</v>
      </c>
      <c r="M114" s="30">
        <f t="shared" si="11"/>
        <v>1.4567422328630981</v>
      </c>
      <c r="N114" s="23"/>
      <c r="O114" s="23"/>
      <c r="P114" s="21"/>
    </row>
    <row r="115" spans="2:16" x14ac:dyDescent="0.25">
      <c r="B115" s="17"/>
      <c r="C115" s="30">
        <v>112</v>
      </c>
      <c r="D115" s="30">
        <f>(Clima!D115+Clima!E115)/2</f>
        <v>4.9000000000000004</v>
      </c>
      <c r="E115" s="30">
        <f t="shared" si="6"/>
        <v>0.86659876849717865</v>
      </c>
      <c r="F115" s="30">
        <f t="shared" si="7"/>
        <v>6.0539906235598358E-2</v>
      </c>
      <c r="G115" s="30">
        <f t="shared" si="8"/>
        <v>2.4894311</v>
      </c>
      <c r="H115" s="30">
        <f>0.001013*Constantes!$D$4/(0.622*G115)</f>
        <v>4.7408855627355147E-2</v>
      </c>
      <c r="I115" s="30">
        <f t="shared" si="9"/>
        <v>0.28385366943506629</v>
      </c>
      <c r="J115" s="30">
        <f t="shared" si="10"/>
        <v>0.20195420001543066</v>
      </c>
      <c r="K115" s="30">
        <f>(Constantes!$D$10/0.8)*(Constantes!$D$5*J115^2+Constantes!$D$6*J115+Constantes!$D$7)</f>
        <v>9.8578709130455096</v>
      </c>
      <c r="L115" s="30">
        <f>(Constantes!$D$10/0.8)*(0.00376*D115^2-0.0516*D115-6.967)</f>
        <v>-2.6735858999999995</v>
      </c>
      <c r="M115" s="30">
        <f t="shared" si="11"/>
        <v>1.4796470969232862</v>
      </c>
      <c r="N115" s="23"/>
      <c r="O115" s="23"/>
      <c r="P115" s="21"/>
    </row>
    <row r="116" spans="2:16" x14ac:dyDescent="0.25">
      <c r="B116" s="17"/>
      <c r="C116" s="30">
        <v>113</v>
      </c>
      <c r="D116" s="30">
        <f>(Clima!D116+Clima!E116)/2</f>
        <v>5.5</v>
      </c>
      <c r="E116" s="30">
        <f t="shared" si="6"/>
        <v>0.90360844965772646</v>
      </c>
      <c r="F116" s="30">
        <f t="shared" si="7"/>
        <v>6.2813771829638612E-2</v>
      </c>
      <c r="G116" s="30">
        <f t="shared" si="8"/>
        <v>2.4880144999999998</v>
      </c>
      <c r="H116" s="30">
        <f>0.001013*Constantes!$D$4/(0.622*G116)</f>
        <v>4.743584879193747E-2</v>
      </c>
      <c r="I116" s="30">
        <f t="shared" si="9"/>
        <v>0.2885329439644263</v>
      </c>
      <c r="J116" s="30">
        <f t="shared" si="10"/>
        <v>0.20804641603551069</v>
      </c>
      <c r="K116" s="30">
        <f>(Constantes!$D$10/0.8)*(Constantes!$D$5*J116^2+Constantes!$D$6*J116+Constantes!$D$7)</f>
        <v>9.8197934645501448</v>
      </c>
      <c r="L116" s="30">
        <f>(Constantes!$D$10/0.8)*(0.00376*D116^2-0.0516*D116-6.967)</f>
        <v>-2.6763974999999998</v>
      </c>
      <c r="M116" s="30">
        <f t="shared" si="11"/>
        <v>1.4944382840653989</v>
      </c>
      <c r="N116" s="23"/>
      <c r="O116" s="23"/>
      <c r="P116" s="21"/>
    </row>
    <row r="117" spans="2:16" x14ac:dyDescent="0.25">
      <c r="B117" s="17"/>
      <c r="C117" s="30">
        <v>114</v>
      </c>
      <c r="D117" s="30">
        <f>(Clima!D117+Clima!E117)/2</f>
        <v>5</v>
      </c>
      <c r="E117" s="30">
        <f t="shared" si="6"/>
        <v>0.87267261944779717</v>
      </c>
      <c r="F117" s="30">
        <f t="shared" si="7"/>
        <v>6.0913909783222933E-2</v>
      </c>
      <c r="G117" s="30">
        <f t="shared" si="8"/>
        <v>2.489195</v>
      </c>
      <c r="H117" s="30">
        <f>0.001013*Constantes!$D$4/(0.622*G117)</f>
        <v>4.7413352354535469E-2</v>
      </c>
      <c r="I117" s="30">
        <f t="shared" si="9"/>
        <v>0.28463633187073473</v>
      </c>
      <c r="J117" s="30">
        <f t="shared" si="10"/>
        <v>0.21407698341251005</v>
      </c>
      <c r="K117" s="30">
        <f>(Constantes!$D$10/0.8)*(Constantes!$D$5*J117^2+Constantes!$D$6*J117+Constantes!$D$7)</f>
        <v>9.7817334165938359</v>
      </c>
      <c r="L117" s="30">
        <f>(Constantes!$D$10/0.8)*(0.00376*D117^2-0.0516*D117-6.967)</f>
        <v>-2.6741249999999992</v>
      </c>
      <c r="M117" s="30">
        <f t="shared" si="11"/>
        <v>1.466236244265499</v>
      </c>
      <c r="N117" s="23"/>
      <c r="O117" s="23"/>
      <c r="P117" s="21"/>
    </row>
    <row r="118" spans="2:16" x14ac:dyDescent="0.25">
      <c r="B118" s="17"/>
      <c r="C118" s="30">
        <v>115</v>
      </c>
      <c r="D118" s="30">
        <f>(Clima!D118+Clima!E118)/2</f>
        <v>5.9</v>
      </c>
      <c r="E118" s="30">
        <f t="shared" si="6"/>
        <v>0.9290490433608416</v>
      </c>
      <c r="F118" s="30">
        <f t="shared" si="7"/>
        <v>6.4369991730543294E-2</v>
      </c>
      <c r="G118" s="30">
        <f t="shared" si="8"/>
        <v>2.4870701</v>
      </c>
      <c r="H118" s="30">
        <f>0.001013*Constantes!$D$4/(0.622*G118)</f>
        <v>4.7453861318242661E-2</v>
      </c>
      <c r="I118" s="30">
        <f t="shared" si="9"/>
        <v>0.29162954460341706</v>
      </c>
      <c r="J118" s="30">
        <f t="shared" si="10"/>
        <v>0.22004411515916453</v>
      </c>
      <c r="K118" s="30">
        <f>(Constantes!$D$10/0.8)*(Constantes!$D$5*J118^2+Constantes!$D$6*J118+Constantes!$D$7)</f>
        <v>9.7437134346206271</v>
      </c>
      <c r="L118" s="30">
        <f>(Constantes!$D$10/0.8)*(0.00376*D118^2-0.0516*D118-6.967)</f>
        <v>-2.6777078999999997</v>
      </c>
      <c r="M118" s="30">
        <f t="shared" si="11"/>
        <v>1.4923450338897162</v>
      </c>
      <c r="N118" s="23"/>
      <c r="O118" s="23"/>
      <c r="P118" s="21"/>
    </row>
    <row r="119" spans="2:16" x14ac:dyDescent="0.25">
      <c r="B119" s="17"/>
      <c r="C119" s="30">
        <v>116</v>
      </c>
      <c r="D119" s="30">
        <f>(Clima!D119+Clima!E119)/2</f>
        <v>6.1999999999999993</v>
      </c>
      <c r="E119" s="30">
        <f t="shared" si="6"/>
        <v>0.9485416598112707</v>
      </c>
      <c r="F119" s="30">
        <f t="shared" si="7"/>
        <v>6.5558715041284271E-2</v>
      </c>
      <c r="G119" s="30">
        <f t="shared" si="8"/>
        <v>2.4863618000000001</v>
      </c>
      <c r="H119" s="30">
        <f>0.001013*Constantes!$D$4/(0.622*G119)</f>
        <v>4.7467379692749424E-2</v>
      </c>
      <c r="I119" s="30">
        <f t="shared" si="9"/>
        <v>0.29393948637444728</v>
      </c>
      <c r="J119" s="30">
        <f t="shared" si="10"/>
        <v>0.22594604308555641</v>
      </c>
      <c r="K119" s="30">
        <f>(Constantes!$D$10/0.8)*(Constantes!$D$5*J119^2+Constantes!$D$6*J119+Constantes!$D$7)</f>
        <v>9.7057563726694944</v>
      </c>
      <c r="L119" s="30">
        <f>(Constantes!$D$10/0.8)*(0.00376*D119^2-0.0516*D119-6.967)</f>
        <v>-2.6783945999999994</v>
      </c>
      <c r="M119" s="30">
        <f t="shared" si="11"/>
        <v>1.4950381014142988</v>
      </c>
      <c r="N119" s="23"/>
      <c r="O119" s="23"/>
      <c r="P119" s="21"/>
    </row>
    <row r="120" spans="2:16" x14ac:dyDescent="0.25">
      <c r="B120" s="17"/>
      <c r="C120" s="30">
        <v>117</v>
      </c>
      <c r="D120" s="30">
        <f>(Clima!D120+Clima!E120)/2</f>
        <v>4.5999999999999996</v>
      </c>
      <c r="E120" s="30">
        <f t="shared" si="6"/>
        <v>0.84860028432540868</v>
      </c>
      <c r="F120" s="30">
        <f t="shared" si="7"/>
        <v>5.9429679792546375E-2</v>
      </c>
      <c r="G120" s="30">
        <f t="shared" si="8"/>
        <v>2.4901393999999999</v>
      </c>
      <c r="H120" s="30">
        <f>0.001013*Constantes!$D$4/(0.622*G120)</f>
        <v>4.7395370562044806E-2</v>
      </c>
      <c r="I120" s="30">
        <f t="shared" si="9"/>
        <v>0.28149920279404944</v>
      </c>
      <c r="J120" s="30">
        <f t="shared" si="10"/>
        <v>0.23178101832306711</v>
      </c>
      <c r="K120" s="30">
        <f>(Constantes!$D$10/0.8)*(Constantes!$D$5*J120^2+Constantes!$D$6*J120+Constantes!$D$7)</f>
        <v>9.6678852528682597</v>
      </c>
      <c r="L120" s="30">
        <f>(Constantes!$D$10/0.8)*(0.00376*D120^2-0.0516*D120-6.967)</f>
        <v>-2.6717993999999994</v>
      </c>
      <c r="M120" s="30">
        <f t="shared" si="11"/>
        <v>1.4250921919837904</v>
      </c>
      <c r="N120" s="23"/>
      <c r="O120" s="23"/>
      <c r="P120" s="21"/>
    </row>
    <row r="121" spans="2:16" x14ac:dyDescent="0.25">
      <c r="B121" s="17"/>
      <c r="C121" s="30">
        <v>118</v>
      </c>
      <c r="D121" s="30">
        <f>(Clima!D121+Clima!E121)/2</f>
        <v>5.5</v>
      </c>
      <c r="E121" s="30">
        <f t="shared" si="6"/>
        <v>0.90360844965772646</v>
      </c>
      <c r="F121" s="30">
        <f t="shared" si="7"/>
        <v>6.2813771829638612E-2</v>
      </c>
      <c r="G121" s="30">
        <f t="shared" si="8"/>
        <v>2.4880144999999998</v>
      </c>
      <c r="H121" s="30">
        <f>0.001013*Constantes!$D$4/(0.622*G121)</f>
        <v>4.743584879193747E-2</v>
      </c>
      <c r="I121" s="30">
        <f t="shared" si="9"/>
        <v>0.2885329439644263</v>
      </c>
      <c r="J121" s="30">
        <f t="shared" si="10"/>
        <v>0.23754731184260455</v>
      </c>
      <c r="K121" s="30">
        <f>(Constantes!$D$10/0.8)*(Constantes!$D$5*J121^2+Constantes!$D$6*J121+Constantes!$D$7)</f>
        <v>9.6301232446563443</v>
      </c>
      <c r="L121" s="30">
        <f>(Constantes!$D$10/0.8)*(0.00376*D121^2-0.0516*D121-6.967)</f>
        <v>-2.6763974999999998</v>
      </c>
      <c r="M121" s="30">
        <f t="shared" si="11"/>
        <v>1.4506573985227282</v>
      </c>
      <c r="N121" s="23"/>
      <c r="O121" s="23"/>
      <c r="P121" s="21"/>
    </row>
    <row r="122" spans="2:16" x14ac:dyDescent="0.25">
      <c r="B122" s="17"/>
      <c r="C122" s="30">
        <v>119</v>
      </c>
      <c r="D122" s="30">
        <f>(Clima!D122+Clima!E122)/2</f>
        <v>5.4</v>
      </c>
      <c r="E122" s="30">
        <f t="shared" si="6"/>
        <v>0.89734507498222005</v>
      </c>
      <c r="F122" s="30">
        <f t="shared" si="7"/>
        <v>6.2429791566432663E-2</v>
      </c>
      <c r="G122" s="30">
        <f t="shared" si="8"/>
        <v>2.4882505999999998</v>
      </c>
      <c r="H122" s="30">
        <f>0.001013*Constantes!$D$4/(0.622*G122)</f>
        <v>4.7431347796780571E-2</v>
      </c>
      <c r="I122" s="30">
        <f t="shared" si="9"/>
        <v>0.2877558847060156</v>
      </c>
      <c r="J122" s="30">
        <f t="shared" si="10"/>
        <v>0.2432432149669522</v>
      </c>
      <c r="K122" s="30">
        <f>(Constantes!$D$10/0.8)*(Constantes!$D$5*J122^2+Constantes!$D$6*J122+Constantes!$D$7)</f>
        <v>9.5924936437591235</v>
      </c>
      <c r="L122" s="30">
        <f>(Constantes!$D$10/0.8)*(0.00376*D122^2-0.0516*D122-6.967)</f>
        <v>-2.6759993999999998</v>
      </c>
      <c r="M122" s="30">
        <f t="shared" si="11"/>
        <v>1.4382026211776233</v>
      </c>
      <c r="N122" s="23"/>
      <c r="O122" s="23"/>
      <c r="P122" s="21"/>
    </row>
    <row r="123" spans="2:16" x14ac:dyDescent="0.25">
      <c r="B123" s="17"/>
      <c r="C123" s="30">
        <v>120</v>
      </c>
      <c r="D123" s="30">
        <f>(Clima!D123+Clima!E123)/2</f>
        <v>5.8999999999999995</v>
      </c>
      <c r="E123" s="30">
        <f t="shared" si="6"/>
        <v>0.9290490433608416</v>
      </c>
      <c r="F123" s="30">
        <f t="shared" si="7"/>
        <v>6.4369991730543294E-2</v>
      </c>
      <c r="G123" s="30">
        <f t="shared" si="8"/>
        <v>2.4870701</v>
      </c>
      <c r="H123" s="30">
        <f>0.001013*Constantes!$D$4/(0.622*G123)</f>
        <v>4.7453861318242661E-2</v>
      </c>
      <c r="I123" s="30">
        <f t="shared" si="9"/>
        <v>0.29162954460341706</v>
      </c>
      <c r="J123" s="30">
        <f t="shared" si="10"/>
        <v>0.24886703987708655</v>
      </c>
      <c r="K123" s="30">
        <f>(Constantes!$D$10/0.8)*(Constantes!$D$5*J123^2+Constantes!$D$6*J123+Constantes!$D$7)</f>
        <v>9.555019850936846</v>
      </c>
      <c r="L123" s="30">
        <f>(Constantes!$D$10/0.8)*(0.00376*D123^2-0.0516*D123-6.967)</f>
        <v>-2.6777078999999993</v>
      </c>
      <c r="M123" s="30">
        <f t="shared" si="11"/>
        <v>1.4483221347862862</v>
      </c>
      <c r="N123" s="23"/>
      <c r="O123" s="23"/>
      <c r="P123" s="21"/>
    </row>
    <row r="124" spans="2:16" x14ac:dyDescent="0.25">
      <c r="B124" s="17"/>
      <c r="C124" s="30">
        <v>121</v>
      </c>
      <c r="D124" s="30">
        <f>(Clima!D124+Clima!E124)/2</f>
        <v>4.9000000000000004</v>
      </c>
      <c r="E124" s="30">
        <f t="shared" si="6"/>
        <v>0.86659876849717865</v>
      </c>
      <c r="F124" s="30">
        <f t="shared" si="7"/>
        <v>6.0539906235598358E-2</v>
      </c>
      <c r="G124" s="30">
        <f t="shared" si="8"/>
        <v>2.4894311</v>
      </c>
      <c r="H124" s="30">
        <f>0.001013*Constantes!$D$4/(0.622*G124)</f>
        <v>4.7408855627355147E-2</v>
      </c>
      <c r="I124" s="30">
        <f t="shared" si="9"/>
        <v>0.28385366943506629</v>
      </c>
      <c r="J124" s="30">
        <f t="shared" si="10"/>
        <v>0.25441712011231477</v>
      </c>
      <c r="K124" s="30">
        <f>(Constantes!$D$10/0.8)*(Constantes!$D$5*J124^2+Constantes!$D$6*J124+Constantes!$D$7)</f>
        <v>9.5177253505314621</v>
      </c>
      <c r="L124" s="30">
        <f>(Constantes!$D$10/0.8)*(0.00376*D124^2-0.0516*D124-6.967)</f>
        <v>-2.6735858999999995</v>
      </c>
      <c r="M124" s="30">
        <f t="shared" si="11"/>
        <v>1.4024058440739526</v>
      </c>
      <c r="N124" s="23"/>
      <c r="O124" s="23"/>
      <c r="P124" s="21"/>
    </row>
    <row r="125" spans="2:16" x14ac:dyDescent="0.25">
      <c r="B125" s="17"/>
      <c r="C125" s="30">
        <v>122</v>
      </c>
      <c r="D125" s="30">
        <f>(Clima!D125+Clima!E125)/2</f>
        <v>5.8000000000000007</v>
      </c>
      <c r="E125" s="30">
        <f t="shared" si="6"/>
        <v>0.92263042375989679</v>
      </c>
      <c r="F125" s="30">
        <f t="shared" si="7"/>
        <v>6.3977874512489707E-2</v>
      </c>
      <c r="G125" s="30">
        <f t="shared" si="8"/>
        <v>2.4873061999999999</v>
      </c>
      <c r="H125" s="30">
        <f>0.001013*Constantes!$D$4/(0.622*G125)</f>
        <v>4.7449356904328034E-2</v>
      </c>
      <c r="I125" s="30">
        <f t="shared" si="9"/>
        <v>0.29085716086083407</v>
      </c>
      <c r="J125" s="30">
        <f t="shared" si="10"/>
        <v>0.25989181106408255</v>
      </c>
      <c r="K125" s="30">
        <f>(Constantes!$D$10/0.8)*(Constantes!$D$5*J125^2+Constantes!$D$6*J125+Constantes!$D$7)</f>
        <v>9.4806336888348799</v>
      </c>
      <c r="L125" s="30">
        <f>(Constantes!$D$10/0.8)*(0.00376*D125^2-0.0516*D125-6.967)</f>
        <v>-2.6774225999999994</v>
      </c>
      <c r="M125" s="30">
        <f t="shared" si="11"/>
        <v>1.4272606224562392</v>
      </c>
      <c r="N125" s="23"/>
      <c r="O125" s="23"/>
      <c r="P125" s="21"/>
    </row>
    <row r="126" spans="2:16" x14ac:dyDescent="0.25">
      <c r="B126" s="17"/>
      <c r="C126" s="30">
        <v>123</v>
      </c>
      <c r="D126" s="30">
        <f>(Clima!D126+Clima!E126)/2</f>
        <v>4.8</v>
      </c>
      <c r="E126" s="30">
        <f t="shared" si="6"/>
        <v>0.86056222657343806</v>
      </c>
      <c r="F126" s="30">
        <f t="shared" si="7"/>
        <v>6.0167872375456809E-2</v>
      </c>
      <c r="G126" s="30">
        <f t="shared" si="8"/>
        <v>2.4896672</v>
      </c>
      <c r="H126" s="30">
        <f>0.001013*Constantes!$D$4/(0.622*G126)</f>
        <v>4.7404359753041657E-2</v>
      </c>
      <c r="I126" s="30">
        <f t="shared" si="9"/>
        <v>0.28306991955772054</v>
      </c>
      <c r="J126" s="30">
        <f t="shared" si="10"/>
        <v>0.26528949046330735</v>
      </c>
      <c r="K126" s="30">
        <f>(Constantes!$D$10/0.8)*(Constantes!$D$5*J126^2+Constantes!$D$6*J126+Constantes!$D$7)</f>
        <v>9.4437684523024856</v>
      </c>
      <c r="L126" s="30">
        <f>(Constantes!$D$10/0.8)*(0.00376*D126^2-0.0516*D126-6.967)</f>
        <v>-2.6730185999999994</v>
      </c>
      <c r="M126" s="30">
        <f t="shared" si="11"/>
        <v>1.3819462608137125</v>
      </c>
      <c r="N126" s="23"/>
      <c r="O126" s="23"/>
      <c r="P126" s="21"/>
    </row>
    <row r="127" spans="2:16" x14ac:dyDescent="0.25">
      <c r="B127" s="17"/>
      <c r="C127" s="30">
        <v>124</v>
      </c>
      <c r="D127" s="30">
        <f>(Clima!D127+Clima!E127)/2</f>
        <v>4</v>
      </c>
      <c r="E127" s="30">
        <f t="shared" si="6"/>
        <v>0.81358960360034527</v>
      </c>
      <c r="F127" s="30">
        <f t="shared" si="7"/>
        <v>5.7261497382928649E-2</v>
      </c>
      <c r="G127" s="30">
        <f t="shared" si="8"/>
        <v>2.4915560000000001</v>
      </c>
      <c r="H127" s="30">
        <f>0.001013*Constantes!$D$4/(0.622*G127)</f>
        <v>4.7368423432645267E-2</v>
      </c>
      <c r="I127" s="30">
        <f t="shared" si="9"/>
        <v>0.27676215036173329</v>
      </c>
      <c r="J127" s="30">
        <f t="shared" si="10"/>
        <v>0.27060855886109181</v>
      </c>
      <c r="K127" s="30">
        <f>(Constantes!$D$10/0.8)*(Constantes!$D$5*J127^2+Constantes!$D$6*J127+Constantes!$D$7)</f>
        <v>9.4071532456359304</v>
      </c>
      <c r="L127" s="30">
        <f>(Constantes!$D$10/0.8)*(0.00376*D127^2-0.0516*D127-6.967)</f>
        <v>-2.6674649999999995</v>
      </c>
      <c r="M127" s="30">
        <f t="shared" si="11"/>
        <v>1.3445818194209862</v>
      </c>
      <c r="N127" s="23"/>
      <c r="O127" s="23"/>
      <c r="P127" s="21"/>
    </row>
    <row r="128" spans="2:16" x14ac:dyDescent="0.25">
      <c r="B128" s="17"/>
      <c r="C128" s="30">
        <v>125</v>
      </c>
      <c r="D128" s="30">
        <f>(Clima!D128+Clima!E128)/2</f>
        <v>3.6</v>
      </c>
      <c r="E128" s="30">
        <f t="shared" si="6"/>
        <v>0.79096311468656078</v>
      </c>
      <c r="F128" s="30">
        <f t="shared" si="7"/>
        <v>5.5854039188960966E-2</v>
      </c>
      <c r="G128" s="30">
        <f t="shared" si="8"/>
        <v>2.4925003999999999</v>
      </c>
      <c r="H128" s="30">
        <f>0.001013*Constantes!$D$4/(0.622*G128)</f>
        <v>4.7350475696673076E-2</v>
      </c>
      <c r="I128" s="30">
        <f t="shared" si="9"/>
        <v>0.27358431629501706</v>
      </c>
      <c r="J128" s="30">
        <f t="shared" si="10"/>
        <v>0.2758474401026747</v>
      </c>
      <c r="K128" s="30">
        <f>(Constantes!$D$10/0.8)*(Constantes!$D$5*J128^2+Constantes!$D$6*J128+Constantes!$D$7)</f>
        <v>9.3708116697593535</v>
      </c>
      <c r="L128" s="30">
        <f>(Constantes!$D$10/0.8)*(0.00376*D128^2-0.0516*D128-6.967)</f>
        <v>-2.6640113999999993</v>
      </c>
      <c r="M128" s="30">
        <f t="shared" si="11"/>
        <v>1.3221339455692529</v>
      </c>
      <c r="N128" s="23"/>
      <c r="O128" s="23"/>
      <c r="P128" s="21"/>
    </row>
    <row r="129" spans="2:16" x14ac:dyDescent="0.25">
      <c r="B129" s="17"/>
      <c r="C129" s="30">
        <v>126</v>
      </c>
      <c r="D129" s="30">
        <f>(Clima!D129+Clima!E129)/2</f>
        <v>3.6000000000000005</v>
      </c>
      <c r="E129" s="30">
        <f t="shared" si="6"/>
        <v>0.79096311468656078</v>
      </c>
      <c r="F129" s="30">
        <f t="shared" si="7"/>
        <v>5.5854039188960966E-2</v>
      </c>
      <c r="G129" s="30">
        <f t="shared" si="8"/>
        <v>2.4925003999999999</v>
      </c>
      <c r="H129" s="30">
        <f>0.001013*Constantes!$D$4/(0.622*G129)</f>
        <v>4.7350475696673076E-2</v>
      </c>
      <c r="I129" s="30">
        <f t="shared" si="9"/>
        <v>0.27358431629501706</v>
      </c>
      <c r="J129" s="30">
        <f t="shared" si="10"/>
        <v>0.28100458179447974</v>
      </c>
      <c r="K129" s="30">
        <f>(Constantes!$D$10/0.8)*(Constantes!$D$5*J129^2+Constantes!$D$6*J129+Constantes!$D$7)</f>
        <v>9.3347672997133984</v>
      </c>
      <c r="L129" s="30">
        <f>(Constantes!$D$10/0.8)*(0.00376*D129^2-0.0516*D129-6.967)</f>
        <v>-2.6640113999999997</v>
      </c>
      <c r="M129" s="30">
        <f t="shared" si="11"/>
        <v>1.3142450061010071</v>
      </c>
      <c r="N129" s="23"/>
      <c r="O129" s="23"/>
      <c r="P129" s="21"/>
    </row>
    <row r="130" spans="2:16" x14ac:dyDescent="0.25">
      <c r="B130" s="17"/>
      <c r="C130" s="30">
        <v>127</v>
      </c>
      <c r="D130" s="30">
        <f>(Clima!D130+Clima!E130)/2</f>
        <v>3.6000000000000005</v>
      </c>
      <c r="E130" s="30">
        <f t="shared" si="6"/>
        <v>0.79096311468656078</v>
      </c>
      <c r="F130" s="30">
        <f t="shared" si="7"/>
        <v>5.5854039188960966E-2</v>
      </c>
      <c r="G130" s="30">
        <f t="shared" si="8"/>
        <v>2.4925003999999999</v>
      </c>
      <c r="H130" s="30">
        <f>0.001013*Constantes!$D$4/(0.622*G130)</f>
        <v>4.7350475696673076E-2</v>
      </c>
      <c r="I130" s="30">
        <f t="shared" si="9"/>
        <v>0.27358431629501706</v>
      </c>
      <c r="J130" s="30">
        <f t="shared" si="10"/>
        <v>0.28607845576412366</v>
      </c>
      <c r="K130" s="30">
        <f>(Constantes!$D$10/0.8)*(Constantes!$D$5*J130^2+Constantes!$D$6*J130+Constantes!$D$7)</f>
        <v>9.2990436624914672</v>
      </c>
      <c r="L130" s="30">
        <f>(Constantes!$D$10/0.8)*(0.00376*D130^2-0.0516*D130-6.967)</f>
        <v>-2.6640113999999997</v>
      </c>
      <c r="M130" s="30">
        <f t="shared" si="11"/>
        <v>1.3064262646090605</v>
      </c>
      <c r="N130" s="23"/>
      <c r="O130" s="23"/>
      <c r="P130" s="21"/>
    </row>
    <row r="131" spans="2:16" x14ac:dyDescent="0.25">
      <c r="B131" s="17"/>
      <c r="C131" s="30">
        <v>128</v>
      </c>
      <c r="D131" s="30">
        <f>(Clima!D131+Clima!E131)/2</f>
        <v>3.5</v>
      </c>
      <c r="E131" s="30">
        <f t="shared" si="6"/>
        <v>0.78539400694677231</v>
      </c>
      <c r="F131" s="30">
        <f t="shared" si="7"/>
        <v>5.5506848718348038E-2</v>
      </c>
      <c r="G131" s="30">
        <f t="shared" si="8"/>
        <v>2.4927364999999999</v>
      </c>
      <c r="H131" s="30">
        <f>0.001013*Constantes!$D$4/(0.622*G131)</f>
        <v>4.7345990887583948E-2</v>
      </c>
      <c r="I131" s="30">
        <f t="shared" si="9"/>
        <v>0.27278749500487953</v>
      </c>
      <c r="J131" s="30">
        <f t="shared" si="10"/>
        <v>0.29106755851324578</v>
      </c>
      <c r="K131" s="30">
        <f>(Constantes!$D$10/0.8)*(Constantes!$D$5*J131^2+Constantes!$D$6*J131+Constantes!$D$7)</f>
        <v>9.2636642148427946</v>
      </c>
      <c r="L131" s="30">
        <f>(Constantes!$D$10/0.8)*(0.00376*D131^2-0.0516*D131-6.967)</f>
        <v>-2.6630774999999995</v>
      </c>
      <c r="M131" s="30">
        <f t="shared" si="11"/>
        <v>1.2951551643577912</v>
      </c>
      <c r="N131" s="23"/>
      <c r="O131" s="23"/>
      <c r="P131" s="21"/>
    </row>
    <row r="132" spans="2:16" x14ac:dyDescent="0.25">
      <c r="B132" s="17"/>
      <c r="C132" s="30">
        <v>129</v>
      </c>
      <c r="D132" s="30">
        <f>(Clima!D132+Clima!E132)/2</f>
        <v>4.5999999999999996</v>
      </c>
      <c r="E132" s="30">
        <f t="shared" si="6"/>
        <v>0.84860028432540868</v>
      </c>
      <c r="F132" s="30">
        <f t="shared" si="7"/>
        <v>5.9429679792546375E-2</v>
      </c>
      <c r="G132" s="30">
        <f t="shared" si="8"/>
        <v>2.4901393999999999</v>
      </c>
      <c r="H132" s="30">
        <f>0.001013*Constantes!$D$4/(0.622*G132)</f>
        <v>4.7395370562044806E-2</v>
      </c>
      <c r="I132" s="30">
        <f t="shared" si="9"/>
        <v>0.28149920279404944</v>
      </c>
      <c r="J132" s="30">
        <f t="shared" si="10"/>
        <v>0.29597041166302818</v>
      </c>
      <c r="K132" s="30">
        <f>(Constantes!$D$10/0.8)*(Constantes!$D$5*J132^2+Constantes!$D$6*J132+Constantes!$D$7)</f>
        <v>9.2286523210669369</v>
      </c>
      <c r="L132" s="30">
        <f>(Constantes!$D$10/0.8)*(0.00376*D132^2-0.0516*D132-6.967)</f>
        <v>-2.6717993999999994</v>
      </c>
      <c r="M132" s="30">
        <f t="shared" si="11"/>
        <v>1.3261772158694181</v>
      </c>
      <c r="N132" s="23"/>
      <c r="O132" s="23"/>
      <c r="P132" s="21"/>
    </row>
    <row r="133" spans="2:16" x14ac:dyDescent="0.25">
      <c r="B133" s="17"/>
      <c r="C133" s="30">
        <v>130</v>
      </c>
      <c r="D133" s="30">
        <f>(Clima!D133+Clima!E133)/2</f>
        <v>5.0999999999999996</v>
      </c>
      <c r="E133" s="30">
        <f t="shared" ref="E133:E196" si="12">EXP((16.78*D133-116.9)/(D133+237.3))</f>
        <v>0.87878397685782894</v>
      </c>
      <c r="F133" s="30">
        <f t="shared" ref="F133:F196" si="13">4098*E133/((D133+237.3)^2)</f>
        <v>6.1289891533703518E-2</v>
      </c>
      <c r="G133" s="30">
        <f t="shared" ref="G133:G196" si="14">2.501-0.002361*D133</f>
        <v>2.4889589000000001</v>
      </c>
      <c r="H133" s="30">
        <f>0.001013*Constantes!$D$4/(0.622*G133)</f>
        <v>4.7417849934825319E-2</v>
      </c>
      <c r="I133" s="30">
        <f t="shared" ref="I133:I196" si="15">IF(D133&gt;0,1.26*F133/(G133*(F133+H133)),0)</f>
        <v>0.28541789566329323</v>
      </c>
      <c r="J133" s="30">
        <f t="shared" ref="J133:J196" si="16">0.409*SIN(2*PI()*(C133-82)/365)</f>
        <v>0.30078556239227006</v>
      </c>
      <c r="K133" s="30">
        <f>(Constantes!$D$10/0.8)*(Constantes!$D$5*J133^2+Constantes!$D$6*J133+Constantes!$D$7)</f>
        <v>9.1940312308243506</v>
      </c>
      <c r="L133" s="30">
        <f>(Constantes!$D$10/0.8)*(0.00376*D133^2-0.0516*D133-6.967)</f>
        <v>-2.6746358999999997</v>
      </c>
      <c r="M133" s="30">
        <f t="shared" ref="M133:M196" si="17">IF(D133&gt;0,I133*(0.8*K133+L133),0)</f>
        <v>1.3359238870080887</v>
      </c>
      <c r="N133" s="23"/>
      <c r="O133" s="23"/>
      <c r="P133" s="21"/>
    </row>
    <row r="134" spans="2:16" x14ac:dyDescent="0.25">
      <c r="B134" s="17"/>
      <c r="C134" s="30">
        <v>131</v>
      </c>
      <c r="D134" s="30">
        <f>(Clima!D134+Clima!E134)/2</f>
        <v>3.4</v>
      </c>
      <c r="E134" s="30">
        <f t="shared" si="12"/>
        <v>0.7798595322295131</v>
      </c>
      <c r="F134" s="30">
        <f t="shared" si="13"/>
        <v>5.5161511563378181E-2</v>
      </c>
      <c r="G134" s="30">
        <f t="shared" si="14"/>
        <v>2.4929725999999999</v>
      </c>
      <c r="H134" s="30">
        <f>0.001013*Constantes!$D$4/(0.622*G134)</f>
        <v>4.7341506927973426E-2</v>
      </c>
      <c r="I134" s="30">
        <f t="shared" si="15"/>
        <v>0.27198975365469452</v>
      </c>
      <c r="J134" s="30">
        <f t="shared" si="16"/>
        <v>0.30551158386789107</v>
      </c>
      <c r="K134" s="30">
        <f>(Constantes!$D$10/0.8)*(Constantes!$D$5*J134^2+Constantes!$D$6*J134+Constantes!$D$7)</f>
        <v>9.1598240569877234</v>
      </c>
      <c r="L134" s="30">
        <f>(Constantes!$D$10/0.8)*(0.00376*D134^2-0.0516*D134-6.967)</f>
        <v>-2.6621153999999994</v>
      </c>
      <c r="M134" s="30">
        <f t="shared" si="17"/>
        <v>1.2690345191779802</v>
      </c>
      <c r="N134" s="23"/>
      <c r="O134" s="23"/>
      <c r="P134" s="21"/>
    </row>
    <row r="135" spans="2:16" x14ac:dyDescent="0.25">
      <c r="B135" s="17"/>
      <c r="C135" s="30">
        <v>132</v>
      </c>
      <c r="D135" s="30">
        <f>(Clima!D135+Clima!E135)/2</f>
        <v>3.1000000000000005</v>
      </c>
      <c r="E135" s="30">
        <f t="shared" si="12"/>
        <v>0.76346206064382249</v>
      </c>
      <c r="F135" s="30">
        <f t="shared" si="13"/>
        <v>5.4136539013568352E-2</v>
      </c>
      <c r="G135" s="30">
        <f t="shared" si="14"/>
        <v>2.4936808999999998</v>
      </c>
      <c r="H135" s="30">
        <f>0.001013*Constantes!$D$4/(0.622*G135)</f>
        <v>4.7328060143600539E-2</v>
      </c>
      <c r="I135" s="30">
        <f t="shared" si="15"/>
        <v>0.2695911366620824</v>
      </c>
      <c r="J135" s="30">
        <f t="shared" si="16"/>
        <v>0.31014707566773203</v>
      </c>
      <c r="K135" s="30">
        <f>(Constantes!$D$10/0.8)*(Constantes!$D$5*J135^2+Constantes!$D$6*J135+Constantes!$D$7)</f>
        <v>9.1260537535587165</v>
      </c>
      <c r="L135" s="30">
        <f>(Constantes!$D$10/0.8)*(0.00376*D135^2-0.0516*D135-6.967)</f>
        <v>-2.6590598999999995</v>
      </c>
      <c r="M135" s="30">
        <f t="shared" si="17"/>
        <v>1.2513835828353634</v>
      </c>
      <c r="N135" s="23"/>
      <c r="O135" s="23"/>
      <c r="P135" s="21"/>
    </row>
    <row r="136" spans="2:16" x14ac:dyDescent="0.25">
      <c r="B136" s="17"/>
      <c r="C136" s="30">
        <v>133</v>
      </c>
      <c r="D136" s="30">
        <f>(Clima!D136+Clima!E136)/2</f>
        <v>2.5999999999999996</v>
      </c>
      <c r="E136" s="30">
        <f t="shared" si="12"/>
        <v>0.7368084973291994</v>
      </c>
      <c r="F136" s="30">
        <f t="shared" si="13"/>
        <v>5.2464565912729355E-2</v>
      </c>
      <c r="G136" s="30">
        <f t="shared" si="14"/>
        <v>2.4948614</v>
      </c>
      <c r="H136" s="30">
        <f>0.001013*Constantes!$D$4/(0.622*G136)</f>
        <v>4.7305665803378062E-2</v>
      </c>
      <c r="I136" s="30">
        <f t="shared" si="15"/>
        <v>0.26557624396323093</v>
      </c>
      <c r="J136" s="30">
        <f t="shared" si="16"/>
        <v>0.31469066419553055</v>
      </c>
      <c r="K136" s="30">
        <f>(Constantes!$D$10/0.8)*(Constantes!$D$5*J136^2+Constantes!$D$6*J136+Constantes!$D$7)</f>
        <v>9.0927430936747111</v>
      </c>
      <c r="L136" s="30">
        <f>(Constantes!$D$10/0.8)*(0.00376*D136^2-0.0516*D136-6.967)</f>
        <v>-2.6534033999999993</v>
      </c>
      <c r="M136" s="30">
        <f t="shared" si="17"/>
        <v>1.2271723378213244</v>
      </c>
      <c r="N136" s="23"/>
      <c r="O136" s="23"/>
      <c r="P136" s="21"/>
    </row>
    <row r="137" spans="2:16" x14ac:dyDescent="0.25">
      <c r="B137" s="17"/>
      <c r="C137" s="30">
        <v>134</v>
      </c>
      <c r="D137" s="30">
        <f>(Clima!D137+Clima!E137)/2</f>
        <v>0</v>
      </c>
      <c r="E137" s="30">
        <f t="shared" si="12"/>
        <v>0.61102013344096318</v>
      </c>
      <c r="F137" s="30">
        <f t="shared" si="13"/>
        <v>4.446640286239343E-2</v>
      </c>
      <c r="G137" s="30">
        <f t="shared" si="14"/>
        <v>2.5009999999999999</v>
      </c>
      <c r="H137" s="30">
        <f>0.001013*Constantes!$D$4/(0.622*G137)</f>
        <v>4.7189556023249868E-2</v>
      </c>
      <c r="I137" s="30">
        <f t="shared" si="15"/>
        <v>0</v>
      </c>
      <c r="J137" s="30">
        <f t="shared" si="16"/>
        <v>0.31914100308794713</v>
      </c>
      <c r="K137" s="30">
        <f>(Constantes!$D$10/0.8)*(Constantes!$D$5*J137^2+Constantes!$D$6*J137+Constantes!$D$7)</f>
        <v>9.0599146477300589</v>
      </c>
      <c r="L137" s="30">
        <f>(Constantes!$D$10/0.8)*(0.00376*D137^2-0.0516*D137-6.967)</f>
        <v>-2.6126249999999995</v>
      </c>
      <c r="M137" s="30">
        <f t="shared" si="17"/>
        <v>0</v>
      </c>
      <c r="N137" s="23"/>
      <c r="O137" s="23"/>
      <c r="P137" s="21"/>
    </row>
    <row r="138" spans="2:16" x14ac:dyDescent="0.25">
      <c r="B138" s="17"/>
      <c r="C138" s="30">
        <v>135</v>
      </c>
      <c r="D138" s="30">
        <f>(Clima!D138+Clima!E138)/2</f>
        <v>1.4000000000000004</v>
      </c>
      <c r="E138" s="30">
        <f t="shared" si="12"/>
        <v>0.6761639869625562</v>
      </c>
      <c r="F138" s="30">
        <f t="shared" si="13"/>
        <v>4.8631666509690981E-2</v>
      </c>
      <c r="G138" s="30">
        <f t="shared" si="14"/>
        <v>2.4976946</v>
      </c>
      <c r="H138" s="30">
        <f>0.001013*Constantes!$D$4/(0.622*G138)</f>
        <v>4.7252005755286458E-2</v>
      </c>
      <c r="I138" s="30">
        <f t="shared" si="15"/>
        <v>0.25586194893460729</v>
      </c>
      <c r="J138" s="30">
        <f t="shared" si="16"/>
        <v>0.32349677361352186</v>
      </c>
      <c r="K138" s="30">
        <f>(Constantes!$D$10/0.8)*(Constantes!$D$5*J138^2+Constantes!$D$6*J138+Constantes!$D$7)</f>
        <v>9.0275907616363043</v>
      </c>
      <c r="L138" s="30">
        <f>(Constantes!$D$10/0.8)*(0.00376*D138^2-0.0516*D138-6.967)</f>
        <v>-2.6369513999999996</v>
      </c>
      <c r="M138" s="30">
        <f t="shared" si="17"/>
        <v>1.1731580487152153</v>
      </c>
      <c r="N138" s="23"/>
      <c r="O138" s="23"/>
      <c r="P138" s="21"/>
    </row>
    <row r="139" spans="2:16" x14ac:dyDescent="0.25">
      <c r="B139" s="17"/>
      <c r="C139" s="30">
        <v>136</v>
      </c>
      <c r="D139" s="30">
        <f>(Clima!D139+Clima!E139)/2</f>
        <v>1.4000000000000004</v>
      </c>
      <c r="E139" s="30">
        <f t="shared" si="12"/>
        <v>0.6761639869625562</v>
      </c>
      <c r="F139" s="30">
        <f t="shared" si="13"/>
        <v>4.8631666509690981E-2</v>
      </c>
      <c r="G139" s="30">
        <f t="shared" si="14"/>
        <v>2.4976946</v>
      </c>
      <c r="H139" s="30">
        <f>0.001013*Constantes!$D$4/(0.622*G139)</f>
        <v>4.7252005755286458E-2</v>
      </c>
      <c r="I139" s="30">
        <f t="shared" si="15"/>
        <v>0.25586194893460729</v>
      </c>
      <c r="J139" s="30">
        <f t="shared" si="16"/>
        <v>0.32775668506344269</v>
      </c>
      <c r="K139" s="30">
        <f>(Constantes!$D$10/0.8)*(Constantes!$D$5*J139^2+Constantes!$D$6*J139+Constantes!$D$7)</f>
        <v>8.9957935352456087</v>
      </c>
      <c r="L139" s="30">
        <f>(Constantes!$D$10/0.8)*(0.00376*D139^2-0.0516*D139-6.967)</f>
        <v>-2.6369513999999996</v>
      </c>
      <c r="M139" s="30">
        <f t="shared" si="17"/>
        <v>1.1666494884631848</v>
      </c>
      <c r="N139" s="23"/>
      <c r="O139" s="23"/>
      <c r="P139" s="21"/>
    </row>
    <row r="140" spans="2:16" x14ac:dyDescent="0.25">
      <c r="B140" s="17"/>
      <c r="C140" s="30">
        <v>137</v>
      </c>
      <c r="D140" s="30">
        <f>(Clima!D140+Clima!E140)/2</f>
        <v>1.7999999999999998</v>
      </c>
      <c r="E140" s="30">
        <f t="shared" si="12"/>
        <v>0.69586955492486935</v>
      </c>
      <c r="F140" s="30">
        <f t="shared" si="13"/>
        <v>4.9881630142067222E-2</v>
      </c>
      <c r="G140" s="30">
        <f t="shared" si="14"/>
        <v>2.4967501999999997</v>
      </c>
      <c r="H140" s="30">
        <f>0.001013*Constantes!$D$4/(0.622*G140)</f>
        <v>4.7269878906647494E-2</v>
      </c>
      <c r="I140" s="30">
        <f t="shared" si="15"/>
        <v>0.25911141070453542</v>
      </c>
      <c r="J140" s="30">
        <f t="shared" si="16"/>
        <v>0.33191947513401066</v>
      </c>
      <c r="K140" s="30">
        <f>(Constantes!$D$10/0.8)*(Constantes!$D$5*J140^2+Constantes!$D$6*J140+Constantes!$D$7)</f>
        <v>8.9645448009615194</v>
      </c>
      <c r="L140" s="30">
        <f>(Constantes!$D$10/0.8)*(0.00376*D140^2-0.0516*D140-6.967)</f>
        <v>-2.6428865999999993</v>
      </c>
      <c r="M140" s="30">
        <f t="shared" si="17"/>
        <v>1.1734506045028057</v>
      </c>
      <c r="N140" s="23"/>
      <c r="O140" s="23"/>
      <c r="P140" s="21"/>
    </row>
    <row r="141" spans="2:16" x14ac:dyDescent="0.25">
      <c r="B141" s="17"/>
      <c r="C141" s="30">
        <v>138</v>
      </c>
      <c r="D141" s="30">
        <f>(Clima!D141+Clima!E141)/2</f>
        <v>0.40000000000000036</v>
      </c>
      <c r="E141" s="30">
        <f t="shared" si="12"/>
        <v>0.62904083233331931</v>
      </c>
      <c r="F141" s="30">
        <f t="shared" si="13"/>
        <v>4.5623902231293166E-2</v>
      </c>
      <c r="G141" s="30">
        <f t="shared" si="14"/>
        <v>2.5000556</v>
      </c>
      <c r="H141" s="30">
        <f>0.001013*Constantes!$D$4/(0.622*G141)</f>
        <v>4.7207381953484513E-2</v>
      </c>
      <c r="I141" s="30">
        <f t="shared" si="15"/>
        <v>0.24769597384520847</v>
      </c>
      <c r="J141" s="30">
        <f t="shared" si="16"/>
        <v>0.33598391030068736</v>
      </c>
      <c r="K141" s="30">
        <f>(Constantes!$D$10/0.8)*(Constantes!$D$5*J141^2+Constantes!$D$6*J141+Constantes!$D$7)</f>
        <v>8.933866102561014</v>
      </c>
      <c r="L141" s="30">
        <f>(Constantes!$D$10/0.8)*(0.00376*D141^2-0.0516*D141-6.967)</f>
        <v>-2.6201393999999993</v>
      </c>
      <c r="M141" s="30">
        <f t="shared" si="17"/>
        <v>1.1213081512880381</v>
      </c>
      <c r="N141" s="23"/>
      <c r="O141" s="23"/>
      <c r="P141" s="21"/>
    </row>
    <row r="142" spans="2:16" x14ac:dyDescent="0.25">
      <c r="B142" s="17"/>
      <c r="C142" s="30">
        <v>139</v>
      </c>
      <c r="D142" s="30">
        <f>(Clima!D142+Clima!E142)/2</f>
        <v>-0.20000000000000018</v>
      </c>
      <c r="E142" s="30">
        <f t="shared" si="12"/>
        <v>0.60218216712259742</v>
      </c>
      <c r="F142" s="30">
        <f t="shared" si="13"/>
        <v>4.3897191600609217E-2</v>
      </c>
      <c r="G142" s="30">
        <f t="shared" si="14"/>
        <v>2.5014721999999998</v>
      </c>
      <c r="H142" s="30">
        <f>0.001013*Constantes!$D$4/(0.622*G142)</f>
        <v>4.718064810560274E-2</v>
      </c>
      <c r="I142" s="30">
        <f t="shared" si="15"/>
        <v>0</v>
      </c>
      <c r="J142" s="30">
        <f t="shared" si="16"/>
        <v>0.3399487861836154</v>
      </c>
      <c r="K142" s="30">
        <f>(Constantes!$D$10/0.8)*(Constantes!$D$5*J142^2+Constantes!$D$6*J142+Constantes!$D$7)</f>
        <v>8.9037786742515017</v>
      </c>
      <c r="L142" s="30">
        <f>(Constantes!$D$10/0.8)*(0.00376*D142^2-0.0516*D142-6.967)</f>
        <v>-2.6086985999999994</v>
      </c>
      <c r="M142" s="30">
        <f t="shared" si="17"/>
        <v>0</v>
      </c>
      <c r="N142" s="23"/>
      <c r="O142" s="23"/>
      <c r="P142" s="21"/>
    </row>
    <row r="143" spans="2:16" x14ac:dyDescent="0.25">
      <c r="B143" s="17"/>
      <c r="C143" s="30">
        <v>140</v>
      </c>
      <c r="D143" s="30">
        <f>(Clima!D143+Clima!E143)/2</f>
        <v>1.8999999999999995</v>
      </c>
      <c r="E143" s="30">
        <f t="shared" si="12"/>
        <v>0.70087451158394476</v>
      </c>
      <c r="F143" s="30">
        <f t="shared" si="13"/>
        <v>5.019839942490515E-2</v>
      </c>
      <c r="G143" s="30">
        <f t="shared" si="14"/>
        <v>2.4965140999999997</v>
      </c>
      <c r="H143" s="30">
        <f>0.001013*Constantes!$D$4/(0.622*G143)</f>
        <v>4.7274349307359381E-2</v>
      </c>
      <c r="I143" s="30">
        <f t="shared" si="15"/>
        <v>0.25992208280031148</v>
      </c>
      <c r="J143" s="30">
        <f t="shared" si="16"/>
        <v>0.34381292790450158</v>
      </c>
      <c r="K143" s="30">
        <f>(Constantes!$D$10/0.8)*(Constantes!$D$5*J143^2+Constantes!$D$6*J143+Constantes!$D$7)</f>
        <v>8.8743034199862851</v>
      </c>
      <c r="L143" s="30">
        <f>(Constantes!$D$10/0.8)*(0.00376*D143^2-0.0516*D143-6.967)</f>
        <v>-2.6442998999999996</v>
      </c>
      <c r="M143" s="30">
        <f t="shared" si="17"/>
        <v>1.1579900051031551</v>
      </c>
      <c r="N143" s="23"/>
      <c r="O143" s="23"/>
      <c r="P143" s="21"/>
    </row>
    <row r="144" spans="2:16" x14ac:dyDescent="0.25">
      <c r="B144" s="17"/>
      <c r="C144" s="30">
        <v>141</v>
      </c>
      <c r="D144" s="30">
        <f>(Clima!D144+Clima!E144)/2</f>
        <v>1.0999999999999996</v>
      </c>
      <c r="E144" s="30">
        <f t="shared" si="12"/>
        <v>0.66171002192942541</v>
      </c>
      <c r="F144" s="30">
        <f t="shared" si="13"/>
        <v>4.7711949733872931E-2</v>
      </c>
      <c r="G144" s="30">
        <f t="shared" si="14"/>
        <v>2.4984028999999999</v>
      </c>
      <c r="H144" s="30">
        <f>0.001013*Constantes!$D$4/(0.622*G144)</f>
        <v>4.7238609759117679E-2</v>
      </c>
      <c r="I144" s="30">
        <f t="shared" si="15"/>
        <v>0.25341814399755963</v>
      </c>
      <c r="J144" s="30">
        <f t="shared" si="16"/>
        <v>0.34757519043475887</v>
      </c>
      <c r="K144" s="30">
        <f>(Constantes!$D$10/0.8)*(Constantes!$D$5*J144^2+Constantes!$D$6*J144+Constantes!$D$7)</f>
        <v>8.8454608930616363</v>
      </c>
      <c r="L144" s="30">
        <f>(Constantes!$D$10/0.8)*(0.00376*D144^2-0.0516*D144-6.967)</f>
        <v>-2.6322038999999995</v>
      </c>
      <c r="M144" s="30">
        <f t="shared" si="17"/>
        <v>1.1262319988970031</v>
      </c>
      <c r="N144" s="23"/>
      <c r="O144" s="23"/>
      <c r="P144" s="21"/>
    </row>
    <row r="145" spans="2:16" x14ac:dyDescent="0.25">
      <c r="B145" s="17"/>
      <c r="C145" s="30">
        <v>142</v>
      </c>
      <c r="D145" s="30">
        <f>(Clima!D145+Clima!E145)/2</f>
        <v>1.7000000000000002</v>
      </c>
      <c r="E145" s="30">
        <f t="shared" si="12"/>
        <v>0.69089619530074076</v>
      </c>
      <c r="F145" s="30">
        <f t="shared" si="13"/>
        <v>4.9566579862790137E-2</v>
      </c>
      <c r="G145" s="30">
        <f t="shared" si="14"/>
        <v>2.4969863000000001</v>
      </c>
      <c r="H145" s="30">
        <f>0.001013*Constantes!$D$4/(0.622*G145)</f>
        <v>4.7265409351323992E-2</v>
      </c>
      <c r="I145" s="30">
        <f t="shared" si="15"/>
        <v>0.25830004698688469</v>
      </c>
      <c r="J145" s="30">
        <f t="shared" si="16"/>
        <v>0.35123445893480337</v>
      </c>
      <c r="K145" s="30">
        <f>(Constantes!$D$10/0.8)*(Constantes!$D$5*J145^2+Constantes!$D$6*J145+Constantes!$D$7)</f>
        <v>8.8172712760183689</v>
      </c>
      <c r="L145" s="30">
        <f>(Constantes!$D$10/0.8)*(0.00376*D145^2-0.0516*D145-6.967)</f>
        <v>-2.6414450999999994</v>
      </c>
      <c r="M145" s="30">
        <f t="shared" si="17"/>
        <v>1.1397158744700466</v>
      </c>
      <c r="N145" s="23"/>
      <c r="O145" s="23"/>
      <c r="P145" s="21"/>
    </row>
    <row r="146" spans="2:16" x14ac:dyDescent="0.25">
      <c r="B146" s="17"/>
      <c r="C146" s="30">
        <v>143</v>
      </c>
      <c r="D146" s="30">
        <f>(Clima!D146+Clima!E146)/2</f>
        <v>1.7000000000000002</v>
      </c>
      <c r="E146" s="30">
        <f t="shared" si="12"/>
        <v>0.69089619530074076</v>
      </c>
      <c r="F146" s="30">
        <f t="shared" si="13"/>
        <v>4.9566579862790137E-2</v>
      </c>
      <c r="G146" s="30">
        <f t="shared" si="14"/>
        <v>2.4969863000000001</v>
      </c>
      <c r="H146" s="30">
        <f>0.001013*Constantes!$D$4/(0.622*G146)</f>
        <v>4.7265409351323992E-2</v>
      </c>
      <c r="I146" s="30">
        <f t="shared" si="15"/>
        <v>0.25830004698688469</v>
      </c>
      <c r="J146" s="30">
        <f t="shared" si="16"/>
        <v>0.35478964908440508</v>
      </c>
      <c r="K146" s="30">
        <f>(Constantes!$D$10/0.8)*(Constantes!$D$5*J146^2+Constantes!$D$6*J146+Constantes!$D$7)</f>
        <v>8.7897543608705053</v>
      </c>
      <c r="L146" s="30">
        <f>(Constantes!$D$10/0.8)*(0.00376*D146^2-0.0516*D146-6.967)</f>
        <v>-2.6414450999999994</v>
      </c>
      <c r="M146" s="30">
        <f t="shared" si="17"/>
        <v>1.1340297780895447</v>
      </c>
      <c r="N146" s="23"/>
      <c r="O146" s="23"/>
      <c r="P146" s="21"/>
    </row>
    <row r="147" spans="2:16" x14ac:dyDescent="0.25">
      <c r="B147" s="17"/>
      <c r="C147" s="30">
        <v>144</v>
      </c>
      <c r="D147" s="30">
        <f>(Clima!D147+Clima!E147)/2</f>
        <v>1.3999999999999995</v>
      </c>
      <c r="E147" s="30">
        <f t="shared" si="12"/>
        <v>0.67616398696255609</v>
      </c>
      <c r="F147" s="30">
        <f t="shared" si="13"/>
        <v>4.8631666509690974E-2</v>
      </c>
      <c r="G147" s="30">
        <f t="shared" si="14"/>
        <v>2.4976946</v>
      </c>
      <c r="H147" s="30">
        <f>0.001013*Constantes!$D$4/(0.622*G147)</f>
        <v>4.7252005755286458E-2</v>
      </c>
      <c r="I147" s="30">
        <f t="shared" si="15"/>
        <v>0.25586194893460723</v>
      </c>
      <c r="J147" s="30">
        <f t="shared" si="16"/>
        <v>0.3582397074039953</v>
      </c>
      <c r="K147" s="30">
        <f>(Constantes!$D$10/0.8)*(Constantes!$D$5*J147^2+Constantes!$D$6*J147+Constantes!$D$7)</f>
        <v>8.7629295296831913</v>
      </c>
      <c r="L147" s="30">
        <f>(Constantes!$D$10/0.8)*(0.00376*D147^2-0.0516*D147-6.967)</f>
        <v>-2.6369513999999996</v>
      </c>
      <c r="M147" s="30">
        <f t="shared" si="17"/>
        <v>1.1189846578232494</v>
      </c>
      <c r="N147" s="23"/>
      <c r="O147" s="23"/>
      <c r="P147" s="21"/>
    </row>
    <row r="148" spans="2:16" x14ac:dyDescent="0.25">
      <c r="B148" s="17"/>
      <c r="C148" s="30">
        <v>145</v>
      </c>
      <c r="D148" s="30">
        <f>(Clima!D148+Clima!E148)/2</f>
        <v>1.2999999999999998</v>
      </c>
      <c r="E148" s="30">
        <f t="shared" si="12"/>
        <v>0.67131530762003422</v>
      </c>
      <c r="F148" s="30">
        <f t="shared" si="13"/>
        <v>4.8323415836352239E-2</v>
      </c>
      <c r="G148" s="30">
        <f t="shared" si="14"/>
        <v>2.4979306999999999</v>
      </c>
      <c r="H148" s="30">
        <f>0.001013*Constantes!$D$4/(0.622*G148)</f>
        <v>4.7247539579119598E-2</v>
      </c>
      <c r="I148" s="30">
        <f t="shared" si="15"/>
        <v>0.2550479619817192</v>
      </c>
      <c r="J148" s="30">
        <f t="shared" si="16"/>
        <v>0.36158361156683566</v>
      </c>
      <c r="K148" s="30">
        <f>(Constantes!$D$10/0.8)*(Constantes!$D$5*J148^2+Constantes!$D$6*J148+Constantes!$D$7)</f>
        <v>8.7368157355217146</v>
      </c>
      <c r="L148" s="30">
        <f>(Constantes!$D$10/0.8)*(0.00376*D148^2-0.0516*D148-6.967)</f>
        <v>-2.6353970999999992</v>
      </c>
      <c r="M148" s="30">
        <f t="shared" si="17"/>
        <v>1.1104929786761699</v>
      </c>
      <c r="N148" s="23"/>
      <c r="O148" s="23"/>
      <c r="P148" s="21"/>
    </row>
    <row r="149" spans="2:16" x14ac:dyDescent="0.25">
      <c r="B149" s="17"/>
      <c r="C149" s="30">
        <v>146</v>
      </c>
      <c r="D149" s="30">
        <f>(Clima!D149+Clima!E149)/2</f>
        <v>2.0999999999999996</v>
      </c>
      <c r="E149" s="30">
        <f t="shared" si="12"/>
        <v>0.71097990605014338</v>
      </c>
      <c r="F149" s="30">
        <f t="shared" si="13"/>
        <v>5.0837125796136952E-2</v>
      </c>
      <c r="G149" s="30">
        <f t="shared" si="14"/>
        <v>2.4960418999999998</v>
      </c>
      <c r="H149" s="30">
        <f>0.001013*Constantes!$D$4/(0.622*G149)</f>
        <v>4.7283292645907873E-2</v>
      </c>
      <c r="I149" s="30">
        <f t="shared" si="15"/>
        <v>0.26154129559077077</v>
      </c>
      <c r="J149" s="30">
        <f t="shared" si="16"/>
        <v>0.36482037070195533</v>
      </c>
      <c r="K149" s="30">
        <f>(Constantes!$D$10/0.8)*(Constantes!$D$5*J149^2+Constantes!$D$6*J149+Constantes!$D$7)</f>
        <v>8.711431483793044</v>
      </c>
      <c r="L149" s="30">
        <f>(Constantes!$D$10/0.8)*(0.00376*D149^2-0.0516*D149-6.967)</f>
        <v>-2.6470418999999996</v>
      </c>
      <c r="M149" s="30">
        <f t="shared" si="17"/>
        <v>1.1304084933681153</v>
      </c>
      <c r="N149" s="23"/>
      <c r="O149" s="23"/>
      <c r="P149" s="21"/>
    </row>
    <row r="150" spans="2:16" x14ac:dyDescent="0.25">
      <c r="B150" s="17"/>
      <c r="C150" s="30">
        <v>147</v>
      </c>
      <c r="D150" s="30">
        <f>(Clima!D150+Clima!E150)/2</f>
        <v>1.7000000000000002</v>
      </c>
      <c r="E150" s="30">
        <f t="shared" si="12"/>
        <v>0.69089619530074076</v>
      </c>
      <c r="F150" s="30">
        <f t="shared" si="13"/>
        <v>4.9566579862790137E-2</v>
      </c>
      <c r="G150" s="30">
        <f t="shared" si="14"/>
        <v>2.4969863000000001</v>
      </c>
      <c r="H150" s="30">
        <f>0.001013*Constantes!$D$4/(0.622*G150)</f>
        <v>4.7265409351323992E-2</v>
      </c>
      <c r="I150" s="30">
        <f t="shared" si="15"/>
        <v>0.25830004698688469</v>
      </c>
      <c r="J150" s="30">
        <f t="shared" si="16"/>
        <v>0.36794902568776749</v>
      </c>
      <c r="K150" s="30">
        <f>(Constantes!$D$10/0.8)*(Constantes!$D$5*J150^2+Constantes!$D$6*J150+Constantes!$D$7)</f>
        <v>8.6867948140008533</v>
      </c>
      <c r="L150" s="30">
        <f>(Constantes!$D$10/0.8)*(0.00376*D150^2-0.0516*D150-6.967)</f>
        <v>-2.6414450999999994</v>
      </c>
      <c r="M150" s="30">
        <f t="shared" si="17"/>
        <v>1.1127542134542012</v>
      </c>
      <c r="N150" s="23"/>
      <c r="O150" s="23"/>
      <c r="P150" s="21"/>
    </row>
    <row r="151" spans="2:16" x14ac:dyDescent="0.25">
      <c r="B151" s="17"/>
      <c r="C151" s="30">
        <v>148</v>
      </c>
      <c r="D151" s="30">
        <f>(Clima!D151+Clima!E151)/2</f>
        <v>1.7000000000000002</v>
      </c>
      <c r="E151" s="30">
        <f t="shared" si="12"/>
        <v>0.69089619530074076</v>
      </c>
      <c r="F151" s="30">
        <f t="shared" si="13"/>
        <v>4.9566579862790137E-2</v>
      </c>
      <c r="G151" s="30">
        <f t="shared" si="14"/>
        <v>2.4969863000000001</v>
      </c>
      <c r="H151" s="30">
        <f>0.001013*Constantes!$D$4/(0.622*G151)</f>
        <v>4.7265409351323992E-2</v>
      </c>
      <c r="I151" s="30">
        <f t="shared" si="15"/>
        <v>0.25830004698688469</v>
      </c>
      <c r="J151" s="30">
        <f t="shared" si="16"/>
        <v>0.37096864943627805</v>
      </c>
      <c r="K151" s="30">
        <f>(Constantes!$D$10/0.8)*(Constantes!$D$5*J151^2+Constantes!$D$6*J151+Constantes!$D$7)</f>
        <v>8.6629232819345763</v>
      </c>
      <c r="L151" s="30">
        <f>(Constantes!$D$10/0.8)*(0.00376*D151^2-0.0516*D151-6.967)</f>
        <v>-2.6414450999999994</v>
      </c>
      <c r="M151" s="30">
        <f t="shared" si="17"/>
        <v>1.1078213991707067</v>
      </c>
      <c r="N151" s="23"/>
      <c r="O151" s="23"/>
      <c r="P151" s="21"/>
    </row>
    <row r="152" spans="2:16" x14ac:dyDescent="0.25">
      <c r="B152" s="17"/>
      <c r="C152" s="30">
        <v>149</v>
      </c>
      <c r="D152" s="30">
        <f>(Clima!D152+Clima!E152)/2</f>
        <v>-1.9000000000000004</v>
      </c>
      <c r="E152" s="30">
        <f t="shared" si="12"/>
        <v>0.53150690890031116</v>
      </c>
      <c r="F152" s="30">
        <f t="shared" si="13"/>
        <v>3.9306823734172082E-2</v>
      </c>
      <c r="G152" s="30">
        <f t="shared" si="14"/>
        <v>2.5054859</v>
      </c>
      <c r="H152" s="30">
        <f>0.001013*Constantes!$D$4/(0.622*G152)</f>
        <v>4.7105066372214628E-2</v>
      </c>
      <c r="I152" s="30">
        <f t="shared" si="15"/>
        <v>0</v>
      </c>
      <c r="J152" s="30">
        <f t="shared" si="16"/>
        <v>0.37387834716780144</v>
      </c>
      <c r="K152" s="30">
        <f>(Constantes!$D$10/0.8)*(Constantes!$D$5*J152^2+Constantes!$D$6*J152+Constantes!$D$7)</f>
        <v>8.6398339423125581</v>
      </c>
      <c r="L152" s="30">
        <f>(Constantes!$D$10/0.8)*(0.00376*D152^2-0.0516*D152-6.967)</f>
        <v>-2.5707698999999993</v>
      </c>
      <c r="M152" s="30">
        <f t="shared" si="17"/>
        <v>0</v>
      </c>
      <c r="N152" s="23"/>
      <c r="O152" s="23"/>
      <c r="P152" s="21"/>
    </row>
    <row r="153" spans="2:16" x14ac:dyDescent="0.25">
      <c r="B153" s="17"/>
      <c r="C153" s="30">
        <v>150</v>
      </c>
      <c r="D153" s="30">
        <f>(Clima!D153+Clima!E153)/2</f>
        <v>-0.90000000000000036</v>
      </c>
      <c r="E153" s="30">
        <f t="shared" si="12"/>
        <v>0.57213282972933621</v>
      </c>
      <c r="F153" s="30">
        <f t="shared" si="13"/>
        <v>4.1954048749982459E-2</v>
      </c>
      <c r="G153" s="30">
        <f t="shared" si="14"/>
        <v>2.5031249</v>
      </c>
      <c r="H153" s="30">
        <f>0.001013*Constantes!$D$4/(0.622*G153)</f>
        <v>4.7149496860563335E-2</v>
      </c>
      <c r="I153" s="30">
        <f t="shared" si="15"/>
        <v>0</v>
      </c>
      <c r="J153" s="30">
        <f t="shared" si="16"/>
        <v>0.37667725667610352</v>
      </c>
      <c r="K153" s="30">
        <f>(Constantes!$D$10/0.8)*(Constantes!$D$5*J153^2+Constantes!$D$6*J153+Constantes!$D$7)</f>
        <v>8.6175433318988119</v>
      </c>
      <c r="L153" s="30">
        <f>(Constantes!$D$10/0.8)*(0.00376*D153^2-0.0516*D153-6.967)</f>
        <v>-2.5940678999999998</v>
      </c>
      <c r="M153" s="30">
        <f t="shared" si="17"/>
        <v>0</v>
      </c>
      <c r="N153" s="23"/>
      <c r="O153" s="23"/>
      <c r="P153" s="21"/>
    </row>
    <row r="154" spans="2:16" x14ac:dyDescent="0.25">
      <c r="B154" s="17"/>
      <c r="C154" s="30">
        <v>151</v>
      </c>
      <c r="D154" s="30">
        <f>(Clima!D154+Clima!E154)/2</f>
        <v>-1.6000000000000005</v>
      </c>
      <c r="E154" s="30">
        <f t="shared" si="12"/>
        <v>0.54341772586112125</v>
      </c>
      <c r="F154" s="30">
        <f t="shared" si="13"/>
        <v>4.0085433969043273E-2</v>
      </c>
      <c r="G154" s="30">
        <f t="shared" si="14"/>
        <v>2.5047775999999997</v>
      </c>
      <c r="H154" s="30">
        <f>0.001013*Constantes!$D$4/(0.622*G154)</f>
        <v>4.7118386723894339E-2</v>
      </c>
      <c r="I154" s="30">
        <f t="shared" si="15"/>
        <v>0</v>
      </c>
      <c r="J154" s="30">
        <f t="shared" si="16"/>
        <v>0.3793645485838914</v>
      </c>
      <c r="K154" s="30">
        <f>(Constantes!$D$10/0.8)*(Constantes!$D$5*J154^2+Constantes!$D$6*J154+Constantes!$D$7)</f>
        <v>8.5960674531124663</v>
      </c>
      <c r="L154" s="30">
        <f>(Constantes!$D$10/0.8)*(0.00376*D154^2-0.0516*D154-6.967)</f>
        <v>-2.5780553999999998</v>
      </c>
      <c r="M154" s="30">
        <f t="shared" si="17"/>
        <v>0</v>
      </c>
      <c r="N154" s="23"/>
      <c r="O154" s="23"/>
      <c r="P154" s="21"/>
    </row>
    <row r="155" spans="2:16" x14ac:dyDescent="0.25">
      <c r="B155" s="17"/>
      <c r="C155" s="30">
        <v>152</v>
      </c>
      <c r="D155" s="30">
        <f>(Clima!D155+Clima!E155)/2</f>
        <v>-1.2999999999999998</v>
      </c>
      <c r="E155" s="30">
        <f t="shared" si="12"/>
        <v>0.55556415476735166</v>
      </c>
      <c r="F155" s="30">
        <f t="shared" si="13"/>
        <v>4.0877296506690017E-2</v>
      </c>
      <c r="G155" s="30">
        <f t="shared" si="14"/>
        <v>2.5040692999999998</v>
      </c>
      <c r="H155" s="30">
        <f>0.001013*Constantes!$D$4/(0.622*G155)</f>
        <v>4.7131714611152301E-2</v>
      </c>
      <c r="I155" s="30">
        <f t="shared" si="15"/>
        <v>0</v>
      </c>
      <c r="J155" s="30">
        <f t="shared" si="16"/>
        <v>0.38193942658857638</v>
      </c>
      <c r="K155" s="30">
        <f>(Constantes!$D$10/0.8)*(Constantes!$D$5*J155^2+Constantes!$D$6*J155+Constantes!$D$7)</f>
        <v>8.5754217581482948</v>
      </c>
      <c r="L155" s="30">
        <f>(Constantes!$D$10/0.8)*(0.00376*D155^2-0.0516*D155-6.967)</f>
        <v>-2.5850870999999995</v>
      </c>
      <c r="M155" s="30">
        <f t="shared" si="17"/>
        <v>0</v>
      </c>
      <c r="N155" s="23"/>
      <c r="O155" s="23"/>
      <c r="P155" s="21"/>
    </row>
    <row r="156" spans="2:16" x14ac:dyDescent="0.25">
      <c r="B156" s="17"/>
      <c r="C156" s="30">
        <v>153</v>
      </c>
      <c r="D156" s="30">
        <f>(Clima!D156+Clima!E156)/2</f>
        <v>0.79999999999999982</v>
      </c>
      <c r="E156" s="30">
        <f t="shared" si="12"/>
        <v>0.64752977093343578</v>
      </c>
      <c r="F156" s="30">
        <f t="shared" si="13"/>
        <v>4.6807225994908587E-2</v>
      </c>
      <c r="G156" s="30">
        <f t="shared" si="14"/>
        <v>2.4991111999999998</v>
      </c>
      <c r="H156" s="30">
        <f>0.001013*Constantes!$D$4/(0.622*G156)</f>
        <v>4.7225221356355776E-2</v>
      </c>
      <c r="I156" s="30">
        <f t="shared" si="15"/>
        <v>0.25096902787399195</v>
      </c>
      <c r="J156" s="30">
        <f t="shared" si="16"/>
        <v>0.3844011276982352</v>
      </c>
      <c r="K156" s="30">
        <f>(Constantes!$D$10/0.8)*(Constantes!$D$5*J156^2+Constantes!$D$6*J156+Constantes!$D$7)</f>
        <v>8.5556211336263281</v>
      </c>
      <c r="L156" s="30">
        <f>(Constantes!$D$10/0.8)*(0.00376*D156^2-0.0516*D156-6.967)</f>
        <v>-2.6272025999999995</v>
      </c>
      <c r="M156" s="30">
        <f t="shared" si="17"/>
        <v>1.0584102524614805</v>
      </c>
      <c r="N156" s="23"/>
      <c r="O156" s="23"/>
      <c r="P156" s="21"/>
    </row>
    <row r="157" spans="2:16" x14ac:dyDescent="0.25">
      <c r="B157" s="17"/>
      <c r="C157" s="30">
        <v>154</v>
      </c>
      <c r="D157" s="30">
        <f>(Clima!D157+Clima!E157)/2</f>
        <v>0</v>
      </c>
      <c r="E157" s="30">
        <f t="shared" si="12"/>
        <v>0.61102013344096318</v>
      </c>
      <c r="F157" s="30">
        <f t="shared" si="13"/>
        <v>4.446640286239343E-2</v>
      </c>
      <c r="G157" s="30">
        <f t="shared" si="14"/>
        <v>2.5009999999999999</v>
      </c>
      <c r="H157" s="30">
        <f>0.001013*Constantes!$D$4/(0.622*G157)</f>
        <v>4.7189556023249868E-2</v>
      </c>
      <c r="I157" s="30">
        <f t="shared" si="15"/>
        <v>0</v>
      </c>
      <c r="J157" s="30">
        <f t="shared" si="16"/>
        <v>0.38674892245770132</v>
      </c>
      <c r="K157" s="30">
        <f>(Constantes!$D$10/0.8)*(Constantes!$D$5*J157^2+Constantes!$D$6*J157+Constantes!$D$7)</f>
        <v>8.536679885787775</v>
      </c>
      <c r="L157" s="30">
        <f>(Constantes!$D$10/0.8)*(0.00376*D157^2-0.0516*D157-6.967)</f>
        <v>-2.6126249999999995</v>
      </c>
      <c r="M157" s="30">
        <f t="shared" si="17"/>
        <v>0</v>
      </c>
      <c r="N157" s="23"/>
      <c r="O157" s="23"/>
      <c r="P157" s="21"/>
    </row>
    <row r="158" spans="2:16" x14ac:dyDescent="0.25">
      <c r="B158" s="17"/>
      <c r="C158" s="30">
        <v>155</v>
      </c>
      <c r="D158" s="30">
        <f>(Clima!D158+Clima!E158)/2</f>
        <v>2.0999999999999996</v>
      </c>
      <c r="E158" s="30">
        <f t="shared" si="12"/>
        <v>0.71097990605014338</v>
      </c>
      <c r="F158" s="30">
        <f t="shared" si="13"/>
        <v>5.0837125796136952E-2</v>
      </c>
      <c r="G158" s="30">
        <f t="shared" si="14"/>
        <v>2.4960418999999998</v>
      </c>
      <c r="H158" s="30">
        <f>0.001013*Constantes!$D$4/(0.622*G158)</f>
        <v>4.7283292645907873E-2</v>
      </c>
      <c r="I158" s="30">
        <f t="shared" si="15"/>
        <v>0.26154129559077077</v>
      </c>
      <c r="J158" s="30">
        <f t="shared" si="16"/>
        <v>0.38898211516471776</v>
      </c>
      <c r="K158" s="30">
        <f>(Constantes!$D$10/0.8)*(Constantes!$D$5*J158^2+Constantes!$D$6*J158+Constantes!$D$7)</f>
        <v>8.5186117262540257</v>
      </c>
      <c r="L158" s="30">
        <f>(Constantes!$D$10/0.8)*(0.00376*D158^2-0.0516*D158-6.967)</f>
        <v>-2.6470418999999996</v>
      </c>
      <c r="M158" s="30">
        <f t="shared" si="17"/>
        <v>1.0900642300063128</v>
      </c>
      <c r="N158" s="23"/>
      <c r="O158" s="23"/>
      <c r="P158" s="21"/>
    </row>
    <row r="159" spans="2:16" x14ac:dyDescent="0.25">
      <c r="B159" s="17"/>
      <c r="C159" s="30">
        <v>156</v>
      </c>
      <c r="D159" s="30">
        <f>(Clima!D159+Clima!E159)/2</f>
        <v>4.0999999999999996</v>
      </c>
      <c r="E159" s="30">
        <f t="shared" si="12"/>
        <v>0.81933467941139548</v>
      </c>
      <c r="F159" s="30">
        <f t="shared" si="13"/>
        <v>5.7618077031797714E-2</v>
      </c>
      <c r="G159" s="30">
        <f t="shared" si="14"/>
        <v>2.4913198999999997</v>
      </c>
      <c r="H159" s="30">
        <f>0.001013*Constantes!$D$4/(0.622*G159)</f>
        <v>4.7372912492750503E-2</v>
      </c>
      <c r="I159" s="30">
        <f t="shared" si="15"/>
        <v>0.27755418433477291</v>
      </c>
      <c r="J159" s="30">
        <f t="shared" si="16"/>
        <v>0.39110004407608939</v>
      </c>
      <c r="K159" s="30">
        <f>(Constantes!$D$10/0.8)*(Constantes!$D$5*J159^2+Constantes!$D$6*J159+Constantes!$D$7)</f>
        <v>8.5014297583647735</v>
      </c>
      <c r="L159" s="30">
        <f>(Constantes!$D$10/0.8)*(0.00376*D159^2-0.0516*D159-6.967)</f>
        <v>-2.6682578999999995</v>
      </c>
      <c r="M159" s="30">
        <f t="shared" si="17"/>
        <v>1.1470997767805262</v>
      </c>
      <c r="N159" s="23"/>
      <c r="O159" s="23"/>
      <c r="P159" s="21"/>
    </row>
    <row r="160" spans="2:16" x14ac:dyDescent="0.25">
      <c r="B160" s="17"/>
      <c r="C160" s="30">
        <v>157</v>
      </c>
      <c r="D160" s="30">
        <f>(Clima!D160+Clima!E160)/2</f>
        <v>1.9000000000000004</v>
      </c>
      <c r="E160" s="30">
        <f t="shared" si="12"/>
        <v>0.70087451158394487</v>
      </c>
      <c r="F160" s="30">
        <f t="shared" si="13"/>
        <v>5.0198399424905157E-2</v>
      </c>
      <c r="G160" s="30">
        <f t="shared" si="14"/>
        <v>2.4965140999999997</v>
      </c>
      <c r="H160" s="30">
        <f>0.001013*Constantes!$D$4/(0.622*G160)</f>
        <v>4.7274349307359381E-2</v>
      </c>
      <c r="I160" s="30">
        <f t="shared" si="15"/>
        <v>0.25992208280031148</v>
      </c>
      <c r="J160" s="30">
        <f t="shared" si="16"/>
        <v>0.39310208160377097</v>
      </c>
      <c r="K160" s="30">
        <f>(Constantes!$D$10/0.8)*(Constantes!$D$5*J160^2+Constantes!$D$6*J160+Constantes!$D$7)</f>
        <v>8.4851464641106826</v>
      </c>
      <c r="L160" s="30">
        <f>(Constantes!$D$10/0.8)*(0.00376*D160^2-0.0516*D160-6.967)</f>
        <v>-2.6442998999999996</v>
      </c>
      <c r="M160" s="30">
        <f t="shared" si="17"/>
        <v>1.0770696158972226</v>
      </c>
      <c r="N160" s="23"/>
      <c r="O160" s="23"/>
      <c r="P160" s="21"/>
    </row>
    <row r="161" spans="2:16" x14ac:dyDescent="0.25">
      <c r="B161" s="17"/>
      <c r="C161" s="30">
        <v>158</v>
      </c>
      <c r="D161" s="30">
        <f>(Clima!D161+Clima!E161)/2</f>
        <v>2.4999999999999996</v>
      </c>
      <c r="E161" s="30">
        <f t="shared" si="12"/>
        <v>0.73157749317928888</v>
      </c>
      <c r="F161" s="30">
        <f t="shared" si="13"/>
        <v>5.2135546772865443E-2</v>
      </c>
      <c r="G161" s="30">
        <f t="shared" si="14"/>
        <v>2.4950975</v>
      </c>
      <c r="H161" s="30">
        <f>0.001013*Constantes!$D$4/(0.622*G161)</f>
        <v>4.7301189478225966E-2</v>
      </c>
      <c r="I161" s="30">
        <f t="shared" si="15"/>
        <v>0.26477080469079678</v>
      </c>
      <c r="J161" s="30">
        <f t="shared" si="16"/>
        <v>0.39498763450083563</v>
      </c>
      <c r="K161" s="30">
        <f>(Constantes!$D$10/0.8)*(Constantes!$D$5*J161^2+Constantes!$D$6*J161+Constantes!$D$7)</f>
        <v>8.4697736916753819</v>
      </c>
      <c r="L161" s="30">
        <f>(Constantes!$D$10/0.8)*(0.00376*D161^2-0.0516*D161-6.967)</f>
        <v>-2.6521874999999997</v>
      </c>
      <c r="M161" s="30">
        <f t="shared" si="17"/>
        <v>1.0918172181491925</v>
      </c>
      <c r="N161" s="23"/>
      <c r="O161" s="23"/>
      <c r="P161" s="21"/>
    </row>
    <row r="162" spans="2:16" x14ac:dyDescent="0.25">
      <c r="B162" s="17"/>
      <c r="C162" s="30">
        <v>159</v>
      </c>
      <c r="D162" s="30">
        <f>(Clima!D162+Clima!E162)/2</f>
        <v>2.5</v>
      </c>
      <c r="E162" s="30">
        <f t="shared" si="12"/>
        <v>0.73157749317928888</v>
      </c>
      <c r="F162" s="30">
        <f t="shared" si="13"/>
        <v>5.2135546772865443E-2</v>
      </c>
      <c r="G162" s="30">
        <f t="shared" si="14"/>
        <v>2.4950975</v>
      </c>
      <c r="H162" s="30">
        <f>0.001013*Constantes!$D$4/(0.622*G162)</f>
        <v>4.7301189478225966E-2</v>
      </c>
      <c r="I162" s="30">
        <f t="shared" si="15"/>
        <v>0.26477080469079678</v>
      </c>
      <c r="J162" s="30">
        <f t="shared" si="16"/>
        <v>0.39675614403726639</v>
      </c>
      <c r="K162" s="30">
        <f>(Constantes!$D$10/0.8)*(Constantes!$D$5*J162^2+Constantes!$D$6*J162+Constantes!$D$7)</f>
        <v>8.4553226436008266</v>
      </c>
      <c r="L162" s="30">
        <f>(Constantes!$D$10/0.8)*(0.00376*D162^2-0.0516*D162-6.967)</f>
        <v>-2.6521874999999997</v>
      </c>
      <c r="M162" s="30">
        <f t="shared" si="17"/>
        <v>1.0887562456473321</v>
      </c>
      <c r="N162" s="23"/>
      <c r="O162" s="23"/>
      <c r="P162" s="21"/>
    </row>
    <row r="163" spans="2:16" x14ac:dyDescent="0.25">
      <c r="B163" s="17"/>
      <c r="C163" s="30">
        <v>160</v>
      </c>
      <c r="D163" s="30">
        <f>(Clima!D163+Clima!E163)/2</f>
        <v>1.1999999999999997</v>
      </c>
      <c r="E163" s="30">
        <f t="shared" si="12"/>
        <v>0.66649737519169561</v>
      </c>
      <c r="F163" s="30">
        <f t="shared" si="13"/>
        <v>4.8016846090574279E-2</v>
      </c>
      <c r="G163" s="30">
        <f t="shared" si="14"/>
        <v>2.4981667999999999</v>
      </c>
      <c r="H163" s="30">
        <f>0.001013*Constantes!$D$4/(0.622*G163)</f>
        <v>4.7243074247143108E-2</v>
      </c>
      <c r="I163" s="30">
        <f t="shared" si="15"/>
        <v>0.25423335545058784</v>
      </c>
      <c r="J163" s="30">
        <f t="shared" si="16"/>
        <v>0.39840708616551995</v>
      </c>
      <c r="K163" s="30">
        <f>(Constantes!$D$10/0.8)*(Constantes!$D$5*J163^2+Constantes!$D$6*J163+Constantes!$D$7)</f>
        <v>8.4418038655894332</v>
      </c>
      <c r="L163" s="30">
        <f>(Constantes!$D$10/0.8)*(0.00376*D163^2-0.0516*D163-6.967)</f>
        <v>-2.6338145999999996</v>
      </c>
      <c r="M163" s="30">
        <f t="shared" si="17"/>
        <v>1.0473469748508881</v>
      </c>
      <c r="N163" s="23"/>
      <c r="O163" s="23"/>
      <c r="P163" s="21"/>
    </row>
    <row r="164" spans="2:16" x14ac:dyDescent="0.25">
      <c r="B164" s="17"/>
      <c r="C164" s="30">
        <v>161</v>
      </c>
      <c r="D164" s="30">
        <f>(Clima!D164+Clima!E164)/2</f>
        <v>1.2999999999999998</v>
      </c>
      <c r="E164" s="30">
        <f t="shared" si="12"/>
        <v>0.67131530762003422</v>
      </c>
      <c r="F164" s="30">
        <f t="shared" si="13"/>
        <v>4.8323415836352239E-2</v>
      </c>
      <c r="G164" s="30">
        <f t="shared" si="14"/>
        <v>2.4979306999999999</v>
      </c>
      <c r="H164" s="30">
        <f>0.001013*Constantes!$D$4/(0.622*G164)</f>
        <v>4.7247539579119598E-2</v>
      </c>
      <c r="I164" s="30">
        <f t="shared" si="15"/>
        <v>0.2550479619817192</v>
      </c>
      <c r="J164" s="30">
        <f t="shared" si="16"/>
        <v>0.39993997167581363</v>
      </c>
      <c r="K164" s="30">
        <f>(Constantes!$D$10/0.8)*(Constantes!$D$5*J164^2+Constantes!$D$6*J164+Constantes!$D$7)</f>
        <v>8.4292272359556009</v>
      </c>
      <c r="L164" s="30">
        <f>(Constantes!$D$10/0.8)*(0.00376*D164^2-0.0516*D164-6.967)</f>
        <v>-2.6353970999999992</v>
      </c>
      <c r="M164" s="30">
        <f t="shared" si="17"/>
        <v>1.0477331227214881</v>
      </c>
      <c r="N164" s="23"/>
      <c r="O164" s="23"/>
      <c r="P164" s="21"/>
    </row>
    <row r="165" spans="2:16" x14ac:dyDescent="0.25">
      <c r="B165" s="17"/>
      <c r="C165" s="30">
        <v>162</v>
      </c>
      <c r="D165" s="30">
        <f>(Clima!D165+Clima!E165)/2</f>
        <v>1.5999999999999996</v>
      </c>
      <c r="E165" s="30">
        <f t="shared" si="12"/>
        <v>0.68595426116151104</v>
      </c>
      <c r="F165" s="30">
        <f t="shared" si="13"/>
        <v>4.9253240920562769E-2</v>
      </c>
      <c r="G165" s="30">
        <f t="shared" si="14"/>
        <v>2.4972224000000001</v>
      </c>
      <c r="H165" s="30">
        <f>0.001013*Constantes!$D$4/(0.622*G165)</f>
        <v>4.7260940641149107E-2</v>
      </c>
      <c r="I165" s="30">
        <f t="shared" si="15"/>
        <v>0.25748800588827747</v>
      </c>
      <c r="J165" s="30">
        <f t="shared" si="16"/>
        <v>0.40135434634108819</v>
      </c>
      <c r="K165" s="30">
        <f>(Constantes!$D$10/0.8)*(Constantes!$D$5*J165^2+Constantes!$D$6*J165+Constantes!$D$7)</f>
        <v>8.417601955738597</v>
      </c>
      <c r="L165" s="30">
        <f>(Constantes!$D$10/0.8)*(0.00376*D165^2-0.0516*D165-6.967)</f>
        <v>-2.6399753999999995</v>
      </c>
      <c r="M165" s="30">
        <f t="shared" si="17"/>
        <v>1.054183232215409</v>
      </c>
      <c r="N165" s="23"/>
      <c r="O165" s="23"/>
      <c r="P165" s="21"/>
    </row>
    <row r="166" spans="2:16" x14ac:dyDescent="0.25">
      <c r="B166" s="17"/>
      <c r="C166" s="30">
        <v>163</v>
      </c>
      <c r="D166" s="30">
        <f>(Clima!D166+Clima!E166)/2</f>
        <v>1.1000000000000001</v>
      </c>
      <c r="E166" s="30">
        <f t="shared" si="12"/>
        <v>0.66171002192942541</v>
      </c>
      <c r="F166" s="30">
        <f t="shared" si="13"/>
        <v>4.7711949733872931E-2</v>
      </c>
      <c r="G166" s="30">
        <f t="shared" si="14"/>
        <v>2.4984028999999999</v>
      </c>
      <c r="H166" s="30">
        <f>0.001013*Constantes!$D$4/(0.622*G166)</f>
        <v>4.7238609759117679E-2</v>
      </c>
      <c r="I166" s="30">
        <f t="shared" si="15"/>
        <v>0.25341814399755963</v>
      </c>
      <c r="J166" s="30">
        <f t="shared" si="16"/>
        <v>0.4026497910516057</v>
      </c>
      <c r="K166" s="30">
        <f>(Constantes!$D$10/0.8)*(Constantes!$D$5*J166^2+Constantes!$D$6*J166+Constantes!$D$7)</f>
        <v>8.4069365394879405</v>
      </c>
      <c r="L166" s="30">
        <f>(Constantes!$D$10/0.8)*(0.00376*D166^2-0.0516*D166-6.967)</f>
        <v>-2.6322038999999995</v>
      </c>
      <c r="M166" s="30">
        <f t="shared" si="17"/>
        <v>1.0373279766727026</v>
      </c>
      <c r="N166" s="23"/>
      <c r="O166" s="23"/>
      <c r="P166" s="21"/>
    </row>
    <row r="167" spans="2:16" x14ac:dyDescent="0.25">
      <c r="B167" s="17"/>
      <c r="C167" s="30">
        <v>164</v>
      </c>
      <c r="D167" s="30">
        <f>(Clima!D167+Clima!E167)/2</f>
        <v>2</v>
      </c>
      <c r="E167" s="30">
        <f t="shared" si="12"/>
        <v>0.70591123759610253</v>
      </c>
      <c r="F167" s="30">
        <f t="shared" si="13"/>
        <v>5.0516895403570836E-2</v>
      </c>
      <c r="G167" s="30">
        <f t="shared" si="14"/>
        <v>2.4962779999999998</v>
      </c>
      <c r="H167" s="30">
        <f>0.001013*Constantes!$D$4/(0.622*G167)</f>
        <v>4.7278820553699516E-2</v>
      </c>
      <c r="I167" s="30">
        <f t="shared" si="15"/>
        <v>0.26073204911878245</v>
      </c>
      <c r="J167" s="30">
        <f t="shared" si="16"/>
        <v>0.40382592193914041</v>
      </c>
      <c r="K167" s="30">
        <f>(Constantes!$D$10/0.8)*(Constantes!$D$5*J167^2+Constantes!$D$6*J167+Constantes!$D$7)</f>
        <v>8.3972388067317176</v>
      </c>
      <c r="L167" s="30">
        <f>(Constantes!$D$10/0.8)*(0.00376*D167^2-0.0516*D167-6.967)</f>
        <v>-2.6456849999999994</v>
      </c>
      <c r="M167" s="30">
        <f t="shared" si="17"/>
        <v>1.0617285534423107</v>
      </c>
      <c r="N167" s="23"/>
      <c r="O167" s="23"/>
      <c r="P167" s="21"/>
    </row>
    <row r="168" spans="2:16" x14ac:dyDescent="0.25">
      <c r="B168" s="17"/>
      <c r="C168" s="30">
        <v>165</v>
      </c>
      <c r="D168" s="30">
        <f>(Clima!D168+Clima!E168)/2</f>
        <v>4.3999999999999995</v>
      </c>
      <c r="E168" s="30">
        <f t="shared" si="12"/>
        <v>0.83678523020110962</v>
      </c>
      <c r="F168" s="30">
        <f t="shared" si="13"/>
        <v>5.8699264456482256E-2</v>
      </c>
      <c r="G168" s="30">
        <f t="shared" si="14"/>
        <v>2.4906115999999998</v>
      </c>
      <c r="H168" s="30">
        <f>0.001013*Constantes!$D$4/(0.622*G168)</f>
        <v>4.7386384779605106E-2</v>
      </c>
      <c r="I168" s="30">
        <f t="shared" si="15"/>
        <v>0.27992427322801139</v>
      </c>
      <c r="J168" s="30">
        <f t="shared" si="16"/>
        <v>0.40488239049072738</v>
      </c>
      <c r="K168" s="30">
        <f>(Constantes!$D$10/0.8)*(Constantes!$D$5*J168^2+Constantes!$D$6*J168+Constantes!$D$7)</f>
        <v>8.388515874137493</v>
      </c>
      <c r="L168" s="30">
        <f>(Constantes!$D$10/0.8)*(0.00376*D168^2-0.0516*D168-6.967)</f>
        <v>-2.6704673999999993</v>
      </c>
      <c r="M168" s="30">
        <f t="shared" si="17"/>
        <v>1.1309907214995627</v>
      </c>
      <c r="N168" s="23"/>
      <c r="O168" s="23"/>
      <c r="P168" s="21"/>
    </row>
    <row r="169" spans="2:16" x14ac:dyDescent="0.25">
      <c r="B169" s="17"/>
      <c r="C169" s="30">
        <v>166</v>
      </c>
      <c r="D169" s="30">
        <f>(Clima!D169+Clima!E169)/2</f>
        <v>2</v>
      </c>
      <c r="E169" s="30">
        <f t="shared" si="12"/>
        <v>0.70591123759610253</v>
      </c>
      <c r="F169" s="30">
        <f t="shared" si="13"/>
        <v>5.0516895403570836E-2</v>
      </c>
      <c r="G169" s="30">
        <f t="shared" si="14"/>
        <v>2.4962779999999998</v>
      </c>
      <c r="H169" s="30">
        <f>0.001013*Constantes!$D$4/(0.622*G169)</f>
        <v>4.7278820553699516E-2</v>
      </c>
      <c r="I169" s="30">
        <f t="shared" si="15"/>
        <v>0.26073204911878245</v>
      </c>
      <c r="J169" s="30">
        <f t="shared" si="16"/>
        <v>0.40581888365193425</v>
      </c>
      <c r="K169" s="30">
        <f>(Constantes!$D$10/0.8)*(Constantes!$D$5*J169^2+Constantes!$D$6*J169+Constantes!$D$7)</f>
        <v>8.3807741483746643</v>
      </c>
      <c r="L169" s="30">
        <f>(Constantes!$D$10/0.8)*(0.00376*D169^2-0.0516*D169-6.967)</f>
        <v>-2.6456849999999994</v>
      </c>
      <c r="M169" s="30">
        <f t="shared" si="17"/>
        <v>1.0582942621531304</v>
      </c>
      <c r="N169" s="23"/>
      <c r="O169" s="23"/>
      <c r="P169" s="21"/>
    </row>
    <row r="170" spans="2:16" x14ac:dyDescent="0.25">
      <c r="B170" s="17"/>
      <c r="C170" s="30">
        <v>167</v>
      </c>
      <c r="D170" s="30">
        <f>(Clima!D170+Clima!E170)/2</f>
        <v>2.6999999999999997</v>
      </c>
      <c r="E170" s="30">
        <f t="shared" si="12"/>
        <v>0.74207249878281389</v>
      </c>
      <c r="F170" s="30">
        <f t="shared" si="13"/>
        <v>5.279536631965228E-2</v>
      </c>
      <c r="G170" s="30">
        <f t="shared" si="14"/>
        <v>2.4946253</v>
      </c>
      <c r="H170" s="30">
        <f>0.001013*Constantes!$D$4/(0.622*G170)</f>
        <v>4.7310142975840068E-2</v>
      </c>
      <c r="I170" s="30">
        <f t="shared" si="15"/>
        <v>0.26638088082637545</v>
      </c>
      <c r="J170" s="30">
        <f t="shared" si="16"/>
        <v>0.40663512391962631</v>
      </c>
      <c r="K170" s="30">
        <f>(Constantes!$D$10/0.8)*(Constantes!$D$5*J170^2+Constantes!$D$6*J170+Constantes!$D$7)</f>
        <v>8.3740193196863419</v>
      </c>
      <c r="L170" s="30">
        <f>(Constantes!$D$10/0.8)*(0.00376*D170^2-0.0516*D170-6.967)</f>
        <v>-2.6545910999999993</v>
      </c>
      <c r="M170" s="30">
        <f t="shared" si="17"/>
        <v>1.0774105984962499</v>
      </c>
      <c r="N170" s="23"/>
      <c r="O170" s="23"/>
      <c r="P170" s="21"/>
    </row>
    <row r="171" spans="2:16" x14ac:dyDescent="0.25">
      <c r="B171" s="17"/>
      <c r="C171" s="30">
        <v>168</v>
      </c>
      <c r="D171" s="30">
        <f>(Clima!D171+Clima!E171)/2</f>
        <v>2.4</v>
      </c>
      <c r="E171" s="30">
        <f t="shared" si="12"/>
        <v>0.72637930856585575</v>
      </c>
      <c r="F171" s="30">
        <f t="shared" si="13"/>
        <v>5.1808301026103169E-2</v>
      </c>
      <c r="G171" s="30">
        <f t="shared" si="14"/>
        <v>2.4953335999999999</v>
      </c>
      <c r="H171" s="30">
        <f>0.001013*Constantes!$D$4/(0.622*G171)</f>
        <v>4.7296714000143278E-2</v>
      </c>
      <c r="I171" s="30">
        <f t="shared" si="15"/>
        <v>0.26396457654551247</v>
      </c>
      <c r="J171" s="30">
        <f t="shared" si="16"/>
        <v>0.40733086942419622</v>
      </c>
      <c r="K171" s="30">
        <f>(Constantes!$D$10/0.8)*(Constantes!$D$5*J171^2+Constantes!$D$6*J171+Constantes!$D$7)</f>
        <v>8.3682563561780423</v>
      </c>
      <c r="L171" s="30">
        <f>(Constantes!$D$10/0.8)*(0.00376*D171^2-0.0516*D171-6.967)</f>
        <v>-2.6509433999999996</v>
      </c>
      <c r="M171" s="30">
        <f t="shared" si="17"/>
        <v>1.0673834443591435</v>
      </c>
      <c r="N171" s="23"/>
      <c r="O171" s="23"/>
      <c r="P171" s="21"/>
    </row>
    <row r="172" spans="2:16" x14ac:dyDescent="0.25">
      <c r="B172" s="17"/>
      <c r="C172" s="30">
        <v>169</v>
      </c>
      <c r="D172" s="30">
        <f>(Clima!D172+Clima!E172)/2</f>
        <v>2.2000000000000002</v>
      </c>
      <c r="E172" s="30">
        <f t="shared" si="12"/>
        <v>0.71608069080811831</v>
      </c>
      <c r="F172" s="30">
        <f t="shared" si="13"/>
        <v>5.1159098346532123E-2</v>
      </c>
      <c r="G172" s="30">
        <f t="shared" si="14"/>
        <v>2.4958057999999999</v>
      </c>
      <c r="H172" s="30">
        <f>0.001013*Constantes!$D$4/(0.622*G172)</f>
        <v>4.7287765584224511E-2</v>
      </c>
      <c r="I172" s="30">
        <f t="shared" si="15"/>
        <v>0.26234980823410281</v>
      </c>
      <c r="J172" s="30">
        <f t="shared" si="16"/>
        <v>0.40790591400123555</v>
      </c>
      <c r="K172" s="30">
        <f>(Constantes!$D$10/0.8)*(Constantes!$D$5*J172^2+Constantes!$D$6*J172+Constantes!$D$7)</f>
        <v>8.3634894988296224</v>
      </c>
      <c r="L172" s="30">
        <f>(Constantes!$D$10/0.8)*(0.00376*D172^2-0.0516*D172-6.967)</f>
        <v>-2.6483705999999994</v>
      </c>
      <c r="M172" s="30">
        <f t="shared" si="17"/>
        <v>1.0605283739058717</v>
      </c>
      <c r="N172" s="23"/>
      <c r="O172" s="23"/>
      <c r="P172" s="21"/>
    </row>
    <row r="173" spans="2:16" x14ac:dyDescent="0.25">
      <c r="B173" s="17"/>
      <c r="C173" s="30">
        <v>170</v>
      </c>
      <c r="D173" s="30">
        <f>(Clima!D173+Clima!E173)/2</f>
        <v>2.4</v>
      </c>
      <c r="E173" s="30">
        <f t="shared" si="12"/>
        <v>0.72637930856585575</v>
      </c>
      <c r="F173" s="30">
        <f t="shared" si="13"/>
        <v>5.1808301026103169E-2</v>
      </c>
      <c r="G173" s="30">
        <f t="shared" si="14"/>
        <v>2.4953335999999999</v>
      </c>
      <c r="H173" s="30">
        <f>0.001013*Constantes!$D$4/(0.622*G173)</f>
        <v>4.7296714000143278E-2</v>
      </c>
      <c r="I173" s="30">
        <f t="shared" si="15"/>
        <v>0.26396457654551247</v>
      </c>
      <c r="J173" s="30">
        <f t="shared" si="16"/>
        <v>0.40836008725262574</v>
      </c>
      <c r="K173" s="30">
        <f>(Constantes!$D$10/0.8)*(Constantes!$D$5*J173^2+Constantes!$D$6*J173+Constantes!$D$7)</f>
        <v>8.3597222572361449</v>
      </c>
      <c r="L173" s="30">
        <f>(Constantes!$D$10/0.8)*(0.00376*D173^2-0.0516*D173-6.967)</f>
        <v>-2.6509433999999996</v>
      </c>
      <c r="M173" s="30">
        <f t="shared" si="17"/>
        <v>1.0655812845084267</v>
      </c>
      <c r="N173" s="23"/>
      <c r="O173" s="23"/>
      <c r="P173" s="21"/>
    </row>
    <row r="174" spans="2:16" x14ac:dyDescent="0.25">
      <c r="B174" s="17"/>
      <c r="C174" s="30">
        <v>171</v>
      </c>
      <c r="D174" s="30">
        <f>(Clima!D174+Clima!E174)/2</f>
        <v>1.9</v>
      </c>
      <c r="E174" s="30">
        <f t="shared" si="12"/>
        <v>0.70087451158394487</v>
      </c>
      <c r="F174" s="30">
        <f t="shared" si="13"/>
        <v>5.0198399424905157E-2</v>
      </c>
      <c r="G174" s="30">
        <f t="shared" si="14"/>
        <v>2.4965140999999997</v>
      </c>
      <c r="H174" s="30">
        <f>0.001013*Constantes!$D$4/(0.622*G174)</f>
        <v>4.7274349307359381E-2</v>
      </c>
      <c r="I174" s="30">
        <f t="shared" si="15"/>
        <v>0.25992208280031148</v>
      </c>
      <c r="J174" s="30">
        <f t="shared" si="16"/>
        <v>0.40869325459703054</v>
      </c>
      <c r="K174" s="30">
        <f>(Constantes!$D$10/0.8)*(Constantes!$D$5*J174^2+Constantes!$D$6*J174+Constantes!$D$7)</f>
        <v>8.3569574060824579</v>
      </c>
      <c r="L174" s="30">
        <f>(Constantes!$D$10/0.8)*(0.00376*D174^2-0.0516*D174-6.967)</f>
        <v>-2.6442998999999996</v>
      </c>
      <c r="M174" s="30">
        <f t="shared" si="17"/>
        <v>1.0504142823332976</v>
      </c>
      <c r="N174" s="23"/>
      <c r="O174" s="23"/>
      <c r="P174" s="21"/>
    </row>
    <row r="175" spans="2:16" x14ac:dyDescent="0.25">
      <c r="B175" s="17"/>
      <c r="C175" s="30">
        <v>172</v>
      </c>
      <c r="D175" s="30">
        <f>(Clima!D175+Clima!E175)/2</f>
        <v>1.9000000000000004</v>
      </c>
      <c r="E175" s="30">
        <f t="shared" si="12"/>
        <v>0.70087451158394487</v>
      </c>
      <c r="F175" s="30">
        <f t="shared" si="13"/>
        <v>5.0198399424905157E-2</v>
      </c>
      <c r="G175" s="30">
        <f t="shared" si="14"/>
        <v>2.4965140999999997</v>
      </c>
      <c r="H175" s="30">
        <f>0.001013*Constantes!$D$4/(0.622*G175)</f>
        <v>4.7274349307359381E-2</v>
      </c>
      <c r="I175" s="30">
        <f t="shared" si="15"/>
        <v>0.25992208280031148</v>
      </c>
      <c r="J175" s="30">
        <f t="shared" si="16"/>
        <v>0.40890531730977536</v>
      </c>
      <c r="K175" s="30">
        <f>(Constantes!$D$10/0.8)*(Constantes!$D$5*J175^2+Constantes!$D$6*J175+Constantes!$D$7)</f>
        <v>8.355196982355503</v>
      </c>
      <c r="L175" s="30">
        <f>(Constantes!$D$10/0.8)*(0.00376*D175^2-0.0516*D175-6.967)</f>
        <v>-2.6442998999999996</v>
      </c>
      <c r="M175" s="30">
        <f t="shared" si="17"/>
        <v>1.0500482239319207</v>
      </c>
      <c r="N175" s="23"/>
      <c r="O175" s="23"/>
      <c r="P175" s="21"/>
    </row>
    <row r="176" spans="2:16" x14ac:dyDescent="0.25">
      <c r="B176" s="17"/>
      <c r="C176" s="30">
        <v>173</v>
      </c>
      <c r="D176" s="30">
        <f>(Clima!D176+Clima!E176)/2</f>
        <v>1.8000000000000007</v>
      </c>
      <c r="E176" s="30">
        <f t="shared" si="12"/>
        <v>0.69586955492486935</v>
      </c>
      <c r="F176" s="30">
        <f t="shared" si="13"/>
        <v>4.9881630142067222E-2</v>
      </c>
      <c r="G176" s="30">
        <f t="shared" si="14"/>
        <v>2.4967501999999997</v>
      </c>
      <c r="H176" s="30">
        <f>0.001013*Constantes!$D$4/(0.622*G176)</f>
        <v>4.7269878906647494E-2</v>
      </c>
      <c r="I176" s="30">
        <f t="shared" si="15"/>
        <v>0.25911141070453542</v>
      </c>
      <c r="J176" s="30">
        <f t="shared" si="16"/>
        <v>0.40899621255210172</v>
      </c>
      <c r="K176" s="30">
        <f>(Constantes!$D$10/0.8)*(Constantes!$D$5*J176^2+Constantes!$D$6*J176+Constantes!$D$7)</f>
        <v>8.3544422832974874</v>
      </c>
      <c r="L176" s="30">
        <f>(Constantes!$D$10/0.8)*(0.00376*D176^2-0.0516*D176-6.967)</f>
        <v>-2.6428865999999993</v>
      </c>
      <c r="M176" s="30">
        <f t="shared" si="17"/>
        <v>1.0469829852817525</v>
      </c>
      <c r="N176" s="23"/>
      <c r="O176" s="23"/>
      <c r="P176" s="21"/>
    </row>
    <row r="177" spans="2:16" x14ac:dyDescent="0.25">
      <c r="B177" s="17"/>
      <c r="C177" s="30">
        <v>174</v>
      </c>
      <c r="D177" s="30">
        <f>(Clima!D177+Clima!E177)/2</f>
        <v>0.90000000000000036</v>
      </c>
      <c r="E177" s="30">
        <f t="shared" si="12"/>
        <v>0.65222638567169222</v>
      </c>
      <c r="F177" s="30">
        <f t="shared" si="13"/>
        <v>4.7107147160987607E-2</v>
      </c>
      <c r="G177" s="30">
        <f t="shared" si="14"/>
        <v>2.4988750999999998</v>
      </c>
      <c r="H177" s="30">
        <f>0.001013*Constantes!$D$4/(0.622*G177)</f>
        <v>4.7229683313963121E-2</v>
      </c>
      <c r="I177" s="30">
        <f t="shared" si="15"/>
        <v>0.25178596535321895</v>
      </c>
      <c r="J177" s="30">
        <f t="shared" si="16"/>
        <v>0.40896591338978777</v>
      </c>
      <c r="K177" s="30">
        <f>(Constantes!$D$10/0.8)*(Constantes!$D$5*J177^2+Constantes!$D$6*J177+Constantes!$D$7)</f>
        <v>8.3546938651022522</v>
      </c>
      <c r="L177" s="30">
        <f>(Constantes!$D$10/0.8)*(0.00376*D177^2-0.0516*D177-6.967)</f>
        <v>-2.6288978999999997</v>
      </c>
      <c r="M177" s="30">
        <f t="shared" si="17"/>
        <v>1.0209561324777596</v>
      </c>
      <c r="N177" s="23"/>
      <c r="O177" s="23"/>
      <c r="P177" s="21"/>
    </row>
    <row r="178" spans="2:16" x14ac:dyDescent="0.25">
      <c r="B178" s="17"/>
      <c r="C178" s="30">
        <v>175</v>
      </c>
      <c r="D178" s="30">
        <f>(Clima!D178+Clima!E178)/2</f>
        <v>1.7000000000000002</v>
      </c>
      <c r="E178" s="30">
        <f t="shared" si="12"/>
        <v>0.69089619530074076</v>
      </c>
      <c r="F178" s="30">
        <f t="shared" si="13"/>
        <v>4.9566579862790137E-2</v>
      </c>
      <c r="G178" s="30">
        <f t="shared" si="14"/>
        <v>2.4969863000000001</v>
      </c>
      <c r="H178" s="30">
        <f>0.001013*Constantes!$D$4/(0.622*G178)</f>
        <v>4.7265409351323992E-2</v>
      </c>
      <c r="I178" s="30">
        <f t="shared" si="15"/>
        <v>0.25830004698688469</v>
      </c>
      <c r="J178" s="30">
        <f t="shared" si="16"/>
        <v>0.40881442880112911</v>
      </c>
      <c r="K178" s="30">
        <f>(Constantes!$D$10/0.8)*(Constantes!$D$5*J178^2+Constantes!$D$6*J178+Constantes!$D$7)</f>
        <v>8.3559515423563244</v>
      </c>
      <c r="L178" s="30">
        <f>(Constantes!$D$10/0.8)*(0.00376*D178^2-0.0516*D178-6.967)</f>
        <v>-2.6414450999999994</v>
      </c>
      <c r="M178" s="30">
        <f t="shared" si="17"/>
        <v>1.0443887473653399</v>
      </c>
      <c r="N178" s="23"/>
      <c r="O178" s="23"/>
      <c r="P178" s="21"/>
    </row>
    <row r="179" spans="2:16" x14ac:dyDescent="0.25">
      <c r="B179" s="17"/>
      <c r="C179" s="30">
        <v>176</v>
      </c>
      <c r="D179" s="30">
        <f>(Clima!D179+Clima!E179)/2</f>
        <v>0.60000000000000053</v>
      </c>
      <c r="E179" s="30">
        <f t="shared" si="12"/>
        <v>0.63822612447325822</v>
      </c>
      <c r="F179" s="30">
        <f t="shared" si="13"/>
        <v>4.6212306718595969E-2</v>
      </c>
      <c r="G179" s="30">
        <f t="shared" si="14"/>
        <v>2.4995833999999997</v>
      </c>
      <c r="H179" s="30">
        <f>0.001013*Constantes!$D$4/(0.622*G179)</f>
        <v>4.7216299969886154E-2</v>
      </c>
      <c r="I179" s="30">
        <f t="shared" si="15"/>
        <v>0.24933353146738296</v>
      </c>
      <c r="J179" s="30">
        <f t="shared" si="16"/>
        <v>0.40854180367427873</v>
      </c>
      <c r="K179" s="30">
        <f>(Constantes!$D$10/0.8)*(Constantes!$D$5*J179^2+Constantes!$D$6*J179+Constantes!$D$7)</f>
        <v>8.3582143882252389</v>
      </c>
      <c r="L179" s="30">
        <f>(Constantes!$D$10/0.8)*(0.00376*D179^2-0.0516*D179-6.967)</f>
        <v>-2.6237273999999995</v>
      </c>
      <c r="M179" s="30">
        <f t="shared" si="17"/>
        <v>1.0130032698924178</v>
      </c>
      <c r="N179" s="23"/>
      <c r="O179" s="23"/>
      <c r="P179" s="21"/>
    </row>
    <row r="180" spans="2:16" x14ac:dyDescent="0.25">
      <c r="B180" s="17"/>
      <c r="C180" s="30">
        <v>177</v>
      </c>
      <c r="D180" s="30">
        <f>(Clima!D180+Clima!E180)/2</f>
        <v>0.79999999999999982</v>
      </c>
      <c r="E180" s="30">
        <f t="shared" si="12"/>
        <v>0.64752977093343578</v>
      </c>
      <c r="F180" s="30">
        <f t="shared" si="13"/>
        <v>4.6807225994908587E-2</v>
      </c>
      <c r="G180" s="30">
        <f t="shared" si="14"/>
        <v>2.4991111999999998</v>
      </c>
      <c r="H180" s="30">
        <f>0.001013*Constantes!$D$4/(0.622*G180)</f>
        <v>4.7225221356355776E-2</v>
      </c>
      <c r="I180" s="30">
        <f t="shared" si="15"/>
        <v>0.25096902787399195</v>
      </c>
      <c r="J180" s="30">
        <f t="shared" si="16"/>
        <v>0.40814811879394536</v>
      </c>
      <c r="K180" s="30">
        <f>(Constantes!$D$10/0.8)*(Constantes!$D$5*J180^2+Constantes!$D$6*J180+Constantes!$D$7)</f>
        <v>8.3614807353849745</v>
      </c>
      <c r="L180" s="30">
        <f>(Constantes!$D$10/0.8)*(0.00376*D180^2-0.0516*D180-6.967)</f>
        <v>-2.6272025999999995</v>
      </c>
      <c r="M180" s="30">
        <f t="shared" si="17"/>
        <v>1.0194316708473188</v>
      </c>
      <c r="N180" s="23"/>
      <c r="O180" s="23"/>
      <c r="P180" s="21"/>
    </row>
    <row r="181" spans="2:16" x14ac:dyDescent="0.25">
      <c r="B181" s="17"/>
      <c r="C181" s="30">
        <v>178</v>
      </c>
      <c r="D181" s="30">
        <f>(Clima!D181+Clima!E181)/2</f>
        <v>0.39999999999999947</v>
      </c>
      <c r="E181" s="30">
        <f t="shared" si="12"/>
        <v>0.6290408323333192</v>
      </c>
      <c r="F181" s="30">
        <f t="shared" si="13"/>
        <v>4.5623902231293159E-2</v>
      </c>
      <c r="G181" s="30">
        <f t="shared" si="14"/>
        <v>2.5000556</v>
      </c>
      <c r="H181" s="30">
        <f>0.001013*Constantes!$D$4/(0.622*G181)</f>
        <v>4.7207381953484513E-2</v>
      </c>
      <c r="I181" s="30">
        <f t="shared" si="15"/>
        <v>0.24769597384520842</v>
      </c>
      <c r="J181" s="30">
        <f t="shared" si="16"/>
        <v>0.40763349081745559</v>
      </c>
      <c r="K181" s="30">
        <f>(Constantes!$D$10/0.8)*(Constantes!$D$5*J181^2+Constantes!$D$6*J181+Constantes!$D$7)</f>
        <v>8.3657481776974176</v>
      </c>
      <c r="L181" s="30">
        <f>(Constantes!$D$10/0.8)*(0.00376*D181^2-0.0516*D181-6.967)</f>
        <v>-2.6201393999999993</v>
      </c>
      <c r="M181" s="30">
        <f t="shared" si="17"/>
        <v>1.0087317331616319</v>
      </c>
      <c r="N181" s="23"/>
      <c r="O181" s="23"/>
      <c r="P181" s="21"/>
    </row>
    <row r="182" spans="2:16" x14ac:dyDescent="0.25">
      <c r="B182" s="17"/>
      <c r="C182" s="30">
        <v>179</v>
      </c>
      <c r="D182" s="30">
        <f>(Clima!D182+Clima!E182)/2</f>
        <v>1.9000000000000004</v>
      </c>
      <c r="E182" s="30">
        <f t="shared" si="12"/>
        <v>0.70087451158394487</v>
      </c>
      <c r="F182" s="30">
        <f t="shared" si="13"/>
        <v>5.0198399424905157E-2</v>
      </c>
      <c r="G182" s="30">
        <f t="shared" si="14"/>
        <v>2.4965140999999997</v>
      </c>
      <c r="H182" s="30">
        <f>0.001013*Constantes!$D$4/(0.622*G182)</f>
        <v>4.7274349307359381E-2</v>
      </c>
      <c r="I182" s="30">
        <f t="shared" si="15"/>
        <v>0.25992208280031148</v>
      </c>
      <c r="J182" s="30">
        <f t="shared" si="16"/>
        <v>0.40699807224018525</v>
      </c>
      <c r="K182" s="30">
        <f>(Constantes!$D$10/0.8)*(Constantes!$D$5*J182^2+Constantes!$D$6*J182+Constantes!$D$7)</f>
        <v>8.3710135726279571</v>
      </c>
      <c r="L182" s="30">
        <f>(Constantes!$D$10/0.8)*(0.00376*D182^2-0.0516*D182-6.967)</f>
        <v>-2.6442998999999996</v>
      </c>
      <c r="M182" s="30">
        <f t="shared" si="17"/>
        <v>1.0533370888010531</v>
      </c>
      <c r="N182" s="23"/>
      <c r="O182" s="23"/>
      <c r="P182" s="21"/>
    </row>
    <row r="183" spans="2:16" x14ac:dyDescent="0.25">
      <c r="B183" s="17"/>
      <c r="C183" s="30">
        <v>180</v>
      </c>
      <c r="D183" s="30">
        <f>(Clima!D183+Clima!E183)/2</f>
        <v>1</v>
      </c>
      <c r="E183" s="30">
        <f t="shared" si="12"/>
        <v>0.65695308083782977</v>
      </c>
      <c r="F183" s="30">
        <f t="shared" si="13"/>
        <v>4.7408719253218941E-2</v>
      </c>
      <c r="G183" s="30">
        <f t="shared" si="14"/>
        <v>2.4986389999999998</v>
      </c>
      <c r="H183" s="30">
        <f>0.001013*Constantes!$D$4/(0.622*G183)</f>
        <v>4.7234146114804067E-2</v>
      </c>
      <c r="I183" s="30">
        <f t="shared" si="15"/>
        <v>0.25260234235955936</v>
      </c>
      <c r="J183" s="30">
        <f t="shared" si="16"/>
        <v>0.40624205135037245</v>
      </c>
      <c r="K183" s="30">
        <f>(Constantes!$D$10/0.8)*(Constantes!$D$5*J183^2+Constantes!$D$6*J183+Constantes!$D$7)</f>
        <v>8.3772730444024948</v>
      </c>
      <c r="L183" s="30">
        <f>(Constantes!$D$10/0.8)*(0.00376*D183^2-0.0516*D183-6.967)</f>
        <v>-2.6305649999999994</v>
      </c>
      <c r="M183" s="30">
        <f t="shared" si="17"/>
        <v>1.0284081541522598</v>
      </c>
      <c r="N183" s="23"/>
      <c r="O183" s="23"/>
      <c r="P183" s="21"/>
    </row>
    <row r="184" spans="2:16" x14ac:dyDescent="0.25">
      <c r="B184" s="17"/>
      <c r="C184" s="30">
        <v>181</v>
      </c>
      <c r="D184" s="30">
        <f>(Clima!D184+Clima!E184)/2</f>
        <v>1.3999999999999995</v>
      </c>
      <c r="E184" s="30">
        <f t="shared" si="12"/>
        <v>0.67616398696255609</v>
      </c>
      <c r="F184" s="30">
        <f t="shared" si="13"/>
        <v>4.8631666509690974E-2</v>
      </c>
      <c r="G184" s="30">
        <f t="shared" si="14"/>
        <v>2.4976946</v>
      </c>
      <c r="H184" s="30">
        <f>0.001013*Constantes!$D$4/(0.622*G184)</f>
        <v>4.7252005755286458E-2</v>
      </c>
      <c r="I184" s="30">
        <f t="shared" si="15"/>
        <v>0.25586194893460723</v>
      </c>
      <c r="J184" s="30">
        <f t="shared" si="16"/>
        <v>0.40536565217332293</v>
      </c>
      <c r="K184" s="30">
        <f>(Constantes!$D$10/0.8)*(Constantes!$D$5*J184^2+Constantes!$D$6*J184+Constantes!$D$7)</f>
        <v>8.3845219879002713</v>
      </c>
      <c r="L184" s="30">
        <f>(Constantes!$D$10/0.8)*(0.00376*D184^2-0.0516*D184-6.967)</f>
        <v>-2.6369513999999996</v>
      </c>
      <c r="M184" s="30">
        <f t="shared" si="17"/>
        <v>1.0415285849175437</v>
      </c>
      <c r="N184" s="23"/>
      <c r="O184" s="23"/>
      <c r="P184" s="21"/>
    </row>
    <row r="185" spans="2:16" x14ac:dyDescent="0.25">
      <c r="B185" s="17"/>
      <c r="C185" s="30">
        <v>182</v>
      </c>
      <c r="D185" s="30">
        <f>(Clima!D185+Clima!E185)/2</f>
        <v>1.5</v>
      </c>
      <c r="E185" s="30">
        <f t="shared" si="12"/>
        <v>0.6810435817226459</v>
      </c>
      <c r="F185" s="30">
        <f t="shared" si="13"/>
        <v>4.8941605674579676E-2</v>
      </c>
      <c r="G185" s="30">
        <f t="shared" si="14"/>
        <v>2.4974585</v>
      </c>
      <c r="H185" s="30">
        <f>0.001013*Constantes!$D$4/(0.622*G185)</f>
        <v>4.7256472775883129E-2</v>
      </c>
      <c r="I185" s="30">
        <f t="shared" si="15"/>
        <v>0.25667530173433933</v>
      </c>
      <c r="J185" s="30">
        <f t="shared" si="16"/>
        <v>0.40436913440502725</v>
      </c>
      <c r="K185" s="30">
        <f>(Constantes!$D$10/0.8)*(Constantes!$D$5*J185^2+Constantes!$D$6*J185+Constantes!$D$7)</f>
        <v>8.3927550732781224</v>
      </c>
      <c r="L185" s="30">
        <f>(Constantes!$D$10/0.8)*(0.00376*D185^2-0.0516*D185-6.967)</f>
        <v>-2.6384774999999996</v>
      </c>
      <c r="M185" s="30">
        <f t="shared" si="17"/>
        <v>1.0461383442210903</v>
      </c>
      <c r="N185" s="23"/>
      <c r="O185" s="23"/>
      <c r="P185" s="21"/>
    </row>
    <row r="186" spans="2:16" x14ac:dyDescent="0.25">
      <c r="B186" s="17"/>
      <c r="C186" s="30">
        <v>183</v>
      </c>
      <c r="D186" s="30">
        <f>(Clima!D186+Clima!E186)/2</f>
        <v>2</v>
      </c>
      <c r="E186" s="30">
        <f t="shared" si="12"/>
        <v>0.70591123759610253</v>
      </c>
      <c r="F186" s="30">
        <f t="shared" si="13"/>
        <v>5.0516895403570836E-2</v>
      </c>
      <c r="G186" s="30">
        <f t="shared" si="14"/>
        <v>2.4962779999999998</v>
      </c>
      <c r="H186" s="30">
        <f>0.001013*Constantes!$D$4/(0.622*G186)</f>
        <v>4.7278820553699516E-2</v>
      </c>
      <c r="I186" s="30">
        <f t="shared" si="15"/>
        <v>0.26073204911878245</v>
      </c>
      <c r="J186" s="30">
        <f t="shared" si="16"/>
        <v>0.40325279333520658</v>
      </c>
      <c r="K186" s="30">
        <f>(Constantes!$D$10/0.8)*(Constantes!$D$5*J186^2+Constantes!$D$6*J186+Constantes!$D$7)</f>
        <v>8.4019662513209195</v>
      </c>
      <c r="L186" s="30">
        <f>(Constantes!$D$10/0.8)*(0.00376*D186^2-0.0516*D186-6.967)</f>
        <v>-2.6456849999999994</v>
      </c>
      <c r="M186" s="30">
        <f t="shared" si="17"/>
        <v>1.062714630494181</v>
      </c>
      <c r="N186" s="23"/>
      <c r="O186" s="23"/>
      <c r="P186" s="21"/>
    </row>
    <row r="187" spans="2:16" x14ac:dyDescent="0.25">
      <c r="B187" s="17"/>
      <c r="C187" s="30">
        <v>184</v>
      </c>
      <c r="D187" s="30">
        <f>(Clima!D187+Clima!E187)/2</f>
        <v>1.7000000000000002</v>
      </c>
      <c r="E187" s="30">
        <f t="shared" si="12"/>
        <v>0.69089619530074076</v>
      </c>
      <c r="F187" s="30">
        <f t="shared" si="13"/>
        <v>4.9566579862790137E-2</v>
      </c>
      <c r="G187" s="30">
        <f t="shared" si="14"/>
        <v>2.4969863000000001</v>
      </c>
      <c r="H187" s="30">
        <f>0.001013*Constantes!$D$4/(0.622*G187)</f>
        <v>4.7265409351323992E-2</v>
      </c>
      <c r="I187" s="30">
        <f t="shared" si="15"/>
        <v>0.25830004698688469</v>
      </c>
      <c r="J187" s="30">
        <f t="shared" si="16"/>
        <v>0.40201695975981272</v>
      </c>
      <c r="K187" s="30">
        <f>(Constantes!$D$10/0.8)*(Constantes!$D$5*J187^2+Constantes!$D$6*J187+Constantes!$D$7)</f>
        <v>8.4121487595121369</v>
      </c>
      <c r="L187" s="30">
        <f>(Constantes!$D$10/0.8)*(0.00376*D187^2-0.0516*D187-6.967)</f>
        <v>-2.6414450999999994</v>
      </c>
      <c r="M187" s="30">
        <f t="shared" si="17"/>
        <v>1.0560013424308428</v>
      </c>
      <c r="N187" s="23"/>
      <c r="O187" s="23"/>
      <c r="P187" s="21"/>
    </row>
    <row r="188" spans="2:16" x14ac:dyDescent="0.25">
      <c r="B188" s="17"/>
      <c r="C188" s="30">
        <v>185</v>
      </c>
      <c r="D188" s="30">
        <f>(Clima!D188+Clima!E188)/2</f>
        <v>1.5</v>
      </c>
      <c r="E188" s="30">
        <f t="shared" si="12"/>
        <v>0.6810435817226459</v>
      </c>
      <c r="F188" s="30">
        <f t="shared" si="13"/>
        <v>4.8941605674579676E-2</v>
      </c>
      <c r="G188" s="30">
        <f t="shared" si="14"/>
        <v>2.4974585</v>
      </c>
      <c r="H188" s="30">
        <f>0.001013*Constantes!$D$4/(0.622*G188)</f>
        <v>4.7256472775883129E-2</v>
      </c>
      <c r="I188" s="30">
        <f t="shared" si="15"/>
        <v>0.25667530173433933</v>
      </c>
      <c r="J188" s="30">
        <f t="shared" si="16"/>
        <v>0.40066199988300538</v>
      </c>
      <c r="K188" s="30">
        <f>(Constantes!$D$10/0.8)*(Constantes!$D$5*J188^2+Constantes!$D$6*J188+Constantes!$D$7)</f>
        <v>8.4232951288177063</v>
      </c>
      <c r="L188" s="30">
        <f>(Constantes!$D$10/0.8)*(0.00376*D188^2-0.0516*D188-6.967)</f>
        <v>-2.6384774999999996</v>
      </c>
      <c r="M188" s="30">
        <f t="shared" si="17"/>
        <v>1.0524094465975753</v>
      </c>
      <c r="N188" s="23"/>
      <c r="O188" s="23"/>
      <c r="P188" s="21"/>
    </row>
    <row r="189" spans="2:16" x14ac:dyDescent="0.25">
      <c r="B189" s="17"/>
      <c r="C189" s="30">
        <v>186</v>
      </c>
      <c r="D189" s="30">
        <f>(Clima!D189+Clima!E189)/2</f>
        <v>2</v>
      </c>
      <c r="E189" s="30">
        <f t="shared" si="12"/>
        <v>0.70591123759610253</v>
      </c>
      <c r="F189" s="30">
        <f t="shared" si="13"/>
        <v>5.0516895403570836E-2</v>
      </c>
      <c r="G189" s="30">
        <f t="shared" si="14"/>
        <v>2.4962779999999998</v>
      </c>
      <c r="H189" s="30">
        <f>0.001013*Constantes!$D$4/(0.622*G189)</f>
        <v>4.7278820553699516E-2</v>
      </c>
      <c r="I189" s="30">
        <f t="shared" si="15"/>
        <v>0.26073204911878245</v>
      </c>
      <c r="J189" s="30">
        <f t="shared" si="16"/>
        <v>0.39918831520863862</v>
      </c>
      <c r="K189" s="30">
        <f>(Constantes!$D$10/0.8)*(Constantes!$D$5*J189^2+Constantes!$D$6*J189+Constantes!$D$7)</f>
        <v>8.4353971911754364</v>
      </c>
      <c r="L189" s="30">
        <f>(Constantes!$D$10/0.8)*(0.00376*D189^2-0.0516*D189-6.967)</f>
        <v>-2.6456849999999994</v>
      </c>
      <c r="M189" s="30">
        <f t="shared" si="17"/>
        <v>1.069687844455969</v>
      </c>
      <c r="N189" s="23"/>
      <c r="O189" s="23"/>
      <c r="P189" s="21"/>
    </row>
    <row r="190" spans="2:16" x14ac:dyDescent="0.25">
      <c r="B190" s="17"/>
      <c r="C190" s="30">
        <v>187</v>
      </c>
      <c r="D190" s="30">
        <f>(Clima!D190+Clima!E190)/2</f>
        <v>3.5</v>
      </c>
      <c r="E190" s="30">
        <f t="shared" si="12"/>
        <v>0.78539400694677231</v>
      </c>
      <c r="F190" s="30">
        <f t="shared" si="13"/>
        <v>5.5506848718348038E-2</v>
      </c>
      <c r="G190" s="30">
        <f t="shared" si="14"/>
        <v>2.4927364999999999</v>
      </c>
      <c r="H190" s="30">
        <f>0.001013*Constantes!$D$4/(0.622*G190)</f>
        <v>4.7345990887583948E-2</v>
      </c>
      <c r="I190" s="30">
        <f t="shared" si="15"/>
        <v>0.27278749500487953</v>
      </c>
      <c r="J190" s="30">
        <f t="shared" si="16"/>
        <v>0.39759634242128605</v>
      </c>
      <c r="K190" s="30">
        <f>(Constantes!$D$10/0.8)*(Constantes!$D$5*J190^2+Constantes!$D$6*J190+Constantes!$D$7)</f>
        <v>8.4484460876815568</v>
      </c>
      <c r="L190" s="30">
        <f>(Constantes!$D$10/0.8)*(0.00376*D190^2-0.0516*D190-6.967)</f>
        <v>-2.6630774999999995</v>
      </c>
      <c r="M190" s="30">
        <f t="shared" si="17"/>
        <v>1.1172501157250845</v>
      </c>
      <c r="N190" s="23"/>
      <c r="O190" s="23"/>
      <c r="P190" s="21"/>
    </row>
    <row r="191" spans="2:16" x14ac:dyDescent="0.25">
      <c r="B191" s="17"/>
      <c r="C191" s="30">
        <v>188</v>
      </c>
      <c r="D191" s="30">
        <f>(Clima!D191+Clima!E191)/2</f>
        <v>2.8000000000000003</v>
      </c>
      <c r="E191" s="30">
        <f t="shared" si="12"/>
        <v>0.74736967609621463</v>
      </c>
      <c r="F191" s="30">
        <f t="shared" si="13"/>
        <v>5.3127955893747018E-2</v>
      </c>
      <c r="G191" s="30">
        <f t="shared" si="14"/>
        <v>2.4943892000000001</v>
      </c>
      <c r="H191" s="30">
        <f>0.001013*Constantes!$D$4/(0.622*G191)</f>
        <v>4.7314620995852576E-2</v>
      </c>
      <c r="I191" s="30">
        <f t="shared" si="15"/>
        <v>0.26718470183497428</v>
      </c>
      <c r="J191" s="30">
        <f t="shared" si="16"/>
        <v>0.39588655325684224</v>
      </c>
      <c r="K191" s="30">
        <f>(Constantes!$D$10/0.8)*(Constantes!$D$5*J191^2+Constantes!$D$6*J191+Constantes!$D$7)</f>
        <v>8.4624322774651191</v>
      </c>
      <c r="L191" s="30">
        <f>(Constantes!$D$10/0.8)*(0.00376*D191^2-0.0516*D191-6.967)</f>
        <v>-2.6557505999999997</v>
      </c>
      <c r="M191" s="30">
        <f t="shared" si="17"/>
        <v>1.0992500236734903</v>
      </c>
      <c r="N191" s="23"/>
      <c r="O191" s="23"/>
      <c r="P191" s="21"/>
    </row>
    <row r="192" spans="2:16" x14ac:dyDescent="0.25">
      <c r="B192" s="17"/>
      <c r="C192" s="30">
        <v>189</v>
      </c>
      <c r="D192" s="30">
        <f>(Clima!D192+Clima!E192)/2</f>
        <v>1.2999999999999998</v>
      </c>
      <c r="E192" s="30">
        <f t="shared" si="12"/>
        <v>0.67131530762003422</v>
      </c>
      <c r="F192" s="30">
        <f t="shared" si="13"/>
        <v>4.8323415836352239E-2</v>
      </c>
      <c r="G192" s="30">
        <f t="shared" si="14"/>
        <v>2.4979306999999999</v>
      </c>
      <c r="H192" s="30">
        <f>0.001013*Constantes!$D$4/(0.622*G192)</f>
        <v>4.7247539579119598E-2</v>
      </c>
      <c r="I192" s="30">
        <f t="shared" si="15"/>
        <v>0.2550479619817192</v>
      </c>
      <c r="J192" s="30">
        <f t="shared" si="16"/>
        <v>0.39405945436273682</v>
      </c>
      <c r="K192" s="30">
        <f>(Constantes!$D$10/0.8)*(Constantes!$D$5*J192^2+Constantes!$D$6*J192+Constantes!$D$7)</f>
        <v>8.4773455472402173</v>
      </c>
      <c r="L192" s="30">
        <f>(Constantes!$D$10/0.8)*(0.00376*D192^2-0.0516*D192-6.967)</f>
        <v>-2.6353970999999992</v>
      </c>
      <c r="M192" s="30">
        <f t="shared" si="17"/>
        <v>1.0575511045032031</v>
      </c>
      <c r="N192" s="23"/>
      <c r="O192" s="23"/>
      <c r="P192" s="21"/>
    </row>
    <row r="193" spans="2:16" x14ac:dyDescent="0.25">
      <c r="B193" s="17"/>
      <c r="C193" s="30">
        <v>190</v>
      </c>
      <c r="D193" s="30">
        <f>(Clima!D193+Clima!E193)/2</f>
        <v>1</v>
      </c>
      <c r="E193" s="30">
        <f t="shared" si="12"/>
        <v>0.65695308083782977</v>
      </c>
      <c r="F193" s="30">
        <f t="shared" si="13"/>
        <v>4.7408719253218941E-2</v>
      </c>
      <c r="G193" s="30">
        <f t="shared" si="14"/>
        <v>2.4986389999999998</v>
      </c>
      <c r="H193" s="30">
        <f>0.001013*Constantes!$D$4/(0.622*G193)</f>
        <v>4.7234146114804067E-2</v>
      </c>
      <c r="I193" s="30">
        <f t="shared" si="15"/>
        <v>0.25260234235955936</v>
      </c>
      <c r="J193" s="30">
        <f t="shared" si="16"/>
        <v>0.3921155871478042</v>
      </c>
      <c r="K193" s="30">
        <f>(Constantes!$D$10/0.8)*(Constantes!$D$5*J193^2+Constantes!$D$6*J193+Constantes!$D$7)</f>
        <v>8.4931750215252393</v>
      </c>
      <c r="L193" s="30">
        <f>(Constantes!$D$10/0.8)*(0.00376*D193^2-0.0516*D193-6.967)</f>
        <v>-2.6305649999999994</v>
      </c>
      <c r="M193" s="30">
        <f t="shared" si="17"/>
        <v>1.0518298428765072</v>
      </c>
      <c r="N193" s="23"/>
      <c r="O193" s="23"/>
      <c r="P193" s="21"/>
    </row>
    <row r="194" spans="2:16" x14ac:dyDescent="0.25">
      <c r="B194" s="17"/>
      <c r="C194" s="30">
        <v>191</v>
      </c>
      <c r="D194" s="30">
        <f>(Clima!D194+Clima!E194)/2</f>
        <v>1.6000000000000005</v>
      </c>
      <c r="E194" s="30">
        <f t="shared" si="12"/>
        <v>0.68595426116151104</v>
      </c>
      <c r="F194" s="30">
        <f t="shared" si="13"/>
        <v>4.9253240920562769E-2</v>
      </c>
      <c r="G194" s="30">
        <f t="shared" si="14"/>
        <v>2.4972224000000001</v>
      </c>
      <c r="H194" s="30">
        <f>0.001013*Constantes!$D$4/(0.622*G194)</f>
        <v>4.7260940641149107E-2</v>
      </c>
      <c r="I194" s="30">
        <f t="shared" si="15"/>
        <v>0.25748800588827747</v>
      </c>
      <c r="J194" s="30">
        <f t="shared" si="16"/>
        <v>0.39005552762185225</v>
      </c>
      <c r="K194" s="30">
        <f>(Constantes!$D$10/0.8)*(Constantes!$D$5*J194^2+Constantes!$D$6*J194+Constantes!$D$7)</f>
        <v>8.5099091735175509</v>
      </c>
      <c r="L194" s="30">
        <f>(Constantes!$D$10/0.8)*(0.00376*D194^2-0.0516*D194-6.967)</f>
        <v>-2.6399753999999995</v>
      </c>
      <c r="M194" s="30">
        <f t="shared" si="17"/>
        <v>1.0731976333634075</v>
      </c>
      <c r="N194" s="23"/>
      <c r="O194" s="23"/>
      <c r="P194" s="21"/>
    </row>
    <row r="195" spans="2:16" x14ac:dyDescent="0.25">
      <c r="B195" s="17"/>
      <c r="C195" s="30">
        <v>192</v>
      </c>
      <c r="D195" s="30">
        <f>(Clima!D195+Clima!E195)/2</f>
        <v>1.5999999999999996</v>
      </c>
      <c r="E195" s="30">
        <f t="shared" si="12"/>
        <v>0.68595426116151104</v>
      </c>
      <c r="F195" s="30">
        <f t="shared" si="13"/>
        <v>4.9253240920562769E-2</v>
      </c>
      <c r="G195" s="30">
        <f t="shared" si="14"/>
        <v>2.4972224000000001</v>
      </c>
      <c r="H195" s="30">
        <f>0.001013*Constantes!$D$4/(0.622*G195)</f>
        <v>4.7260940641149107E-2</v>
      </c>
      <c r="I195" s="30">
        <f t="shared" si="15"/>
        <v>0.25748800588827747</v>
      </c>
      <c r="J195" s="30">
        <f t="shared" si="16"/>
        <v>0.38787988622497815</v>
      </c>
      <c r="K195" s="30">
        <f>(Constantes!$D$10/0.8)*(Constantes!$D$5*J195^2+Constantes!$D$6*J195+Constantes!$D$7)</f>
        <v>8.5275358366113956</v>
      </c>
      <c r="L195" s="30">
        <f>(Constantes!$D$10/0.8)*(0.00376*D195^2-0.0516*D195-6.967)</f>
        <v>-2.6399753999999995</v>
      </c>
      <c r="M195" s="30">
        <f t="shared" si="17"/>
        <v>1.0768285568278062</v>
      </c>
      <c r="N195" s="23"/>
      <c r="O195" s="23"/>
      <c r="P195" s="21"/>
    </row>
    <row r="196" spans="2:16" x14ac:dyDescent="0.25">
      <c r="B196" s="17"/>
      <c r="C196" s="30">
        <v>193</v>
      </c>
      <c r="D196" s="30">
        <f>(Clima!D196+Clima!E196)/2</f>
        <v>0.70000000000000018</v>
      </c>
      <c r="E196" s="30">
        <f t="shared" si="12"/>
        <v>0.64286307187058911</v>
      </c>
      <c r="F196" s="30">
        <f t="shared" si="13"/>
        <v>4.6508948318015574E-2</v>
      </c>
      <c r="G196" s="30">
        <f t="shared" si="14"/>
        <v>2.4993472999999997</v>
      </c>
      <c r="H196" s="30">
        <f>0.001013*Constantes!$D$4/(0.622*G196)</f>
        <v>4.7220760241743084E-2</v>
      </c>
      <c r="I196" s="30">
        <f t="shared" si="15"/>
        <v>0.2501515448952531</v>
      </c>
      <c r="J196" s="30">
        <f t="shared" si="16"/>
        <v>0.38558930764668203</v>
      </c>
      <c r="K196" s="30">
        <f>(Constantes!$D$10/0.8)*(Constantes!$D$5*J196^2+Constantes!$D$6*J196+Constantes!$D$7)</f>
        <v>8.5460422165459207</v>
      </c>
      <c r="L196" s="30">
        <f>(Constantes!$D$10/0.8)*(0.00376*D196^2-0.0516*D196-6.967)</f>
        <v>-2.6254790999999997</v>
      </c>
      <c r="M196" s="30">
        <f t="shared" si="17"/>
        <v>1.0534768776120136</v>
      </c>
      <c r="N196" s="23"/>
      <c r="O196" s="23"/>
      <c r="P196" s="21"/>
    </row>
    <row r="197" spans="2:16" x14ac:dyDescent="0.25">
      <c r="B197" s="17"/>
      <c r="C197" s="30">
        <v>194</v>
      </c>
      <c r="D197" s="30">
        <f>(Clima!D197+Clima!E197)/2</f>
        <v>2.2000000000000002</v>
      </c>
      <c r="E197" s="30">
        <f t="shared" ref="E197:E260" si="18">EXP((16.78*D197-116.9)/(D197+237.3))</f>
        <v>0.71608069080811831</v>
      </c>
      <c r="F197" s="30">
        <f t="shared" ref="F197:F260" si="19">4098*E197/((D197+237.3)^2)</f>
        <v>5.1159098346532123E-2</v>
      </c>
      <c r="G197" s="30">
        <f t="shared" ref="G197:G260" si="20">2.501-0.002361*D197</f>
        <v>2.4958057999999999</v>
      </c>
      <c r="H197" s="30">
        <f>0.001013*Constantes!$D$4/(0.622*G197)</f>
        <v>4.7287765584224511E-2</v>
      </c>
      <c r="I197" s="30">
        <f t="shared" ref="I197:I260" si="21">IF(D197&gt;0,1.26*F197/(G197*(F197+H197)),0)</f>
        <v>0.26234980823410281</v>
      </c>
      <c r="J197" s="30">
        <f t="shared" ref="J197:J260" si="22">0.409*SIN(2*PI()*(C197-82)/365)</f>
        <v>0.38318447063483146</v>
      </c>
      <c r="K197" s="30">
        <f>(Constantes!$D$10/0.8)*(Constantes!$D$5*J197^2+Constantes!$D$6*J197+Constantes!$D$7)</f>
        <v>8.5654149041696552</v>
      </c>
      <c r="L197" s="30">
        <f>(Constantes!$D$10/0.8)*(0.00376*D197^2-0.0516*D197-6.967)</f>
        <v>-2.6483705999999994</v>
      </c>
      <c r="M197" s="30">
        <f t="shared" ref="M197:M260" si="23">IF(D197&gt;0,I197*(0.8*K197+L197),0)</f>
        <v>1.1029084470007127</v>
      </c>
      <c r="N197" s="23"/>
      <c r="O197" s="23"/>
      <c r="P197" s="21"/>
    </row>
    <row r="198" spans="2:16" x14ac:dyDescent="0.25">
      <c r="B198" s="17"/>
      <c r="C198" s="30">
        <v>195</v>
      </c>
      <c r="D198" s="30">
        <f>(Clima!D198+Clima!E198)/2</f>
        <v>1.7</v>
      </c>
      <c r="E198" s="30">
        <f t="shared" si="18"/>
        <v>0.69089619530074076</v>
      </c>
      <c r="F198" s="30">
        <f t="shared" si="19"/>
        <v>4.9566579862790137E-2</v>
      </c>
      <c r="G198" s="30">
        <f t="shared" si="20"/>
        <v>2.4969863000000001</v>
      </c>
      <c r="H198" s="30">
        <f>0.001013*Constantes!$D$4/(0.622*G198)</f>
        <v>4.7265409351323992E-2</v>
      </c>
      <c r="I198" s="30">
        <f t="shared" si="21"/>
        <v>0.25830004698688469</v>
      </c>
      <c r="J198" s="30">
        <f t="shared" si="22"/>
        <v>0.38066608779453359</v>
      </c>
      <c r="K198" s="30">
        <f>(Constantes!$D$10/0.8)*(Constantes!$D$5*J198^2+Constantes!$D$6*J198+Constantes!$D$7)</f>
        <v>8.5856398888070053</v>
      </c>
      <c r="L198" s="30">
        <f>(Constantes!$D$10/0.8)*(0.00376*D198^2-0.0516*D198-6.967)</f>
        <v>-2.6414450999999994</v>
      </c>
      <c r="M198" s="30">
        <f t="shared" si="23"/>
        <v>1.0918515559097808</v>
      </c>
      <c r="N198" s="23"/>
      <c r="O198" s="23"/>
      <c r="P198" s="21"/>
    </row>
    <row r="199" spans="2:16" x14ac:dyDescent="0.25">
      <c r="B199" s="17"/>
      <c r="C199" s="30">
        <v>196</v>
      </c>
      <c r="D199" s="30">
        <f>(Clima!D199+Clima!E199)/2</f>
        <v>0.20000000000000018</v>
      </c>
      <c r="E199" s="30">
        <f t="shared" si="18"/>
        <v>0.61997259719025355</v>
      </c>
      <c r="F199" s="30">
        <f t="shared" si="19"/>
        <v>4.5041953742460443E-2</v>
      </c>
      <c r="G199" s="30">
        <f t="shared" si="20"/>
        <v>2.5005278</v>
      </c>
      <c r="H199" s="30">
        <f>0.001013*Constantes!$D$4/(0.622*G199)</f>
        <v>4.719846730524168E-2</v>
      </c>
      <c r="I199" s="30">
        <f t="shared" si="21"/>
        <v>0.24605647691493626</v>
      </c>
      <c r="J199" s="30">
        <f t="shared" si="22"/>
        <v>0.37803490537697515</v>
      </c>
      <c r="K199" s="30">
        <f>(Constantes!$D$10/0.8)*(Constantes!$D$5*J199^2+Constantes!$D$6*J199+Constantes!$D$7)</f>
        <v>8.6067025722116437</v>
      </c>
      <c r="L199" s="30">
        <f>(Constantes!$D$10/0.8)*(0.00376*D199^2-0.0516*D199-6.967)</f>
        <v>-2.6164385999999995</v>
      </c>
      <c r="M199" s="30">
        <f t="shared" si="23"/>
        <v>1.0503962662382456</v>
      </c>
      <c r="N199" s="23"/>
      <c r="O199" s="23"/>
      <c r="P199" s="21"/>
    </row>
    <row r="200" spans="2:16" x14ac:dyDescent="0.25">
      <c r="B200" s="17"/>
      <c r="C200" s="30">
        <v>197</v>
      </c>
      <c r="D200" s="30">
        <f>(Clima!D200+Clima!E200)/2</f>
        <v>1</v>
      </c>
      <c r="E200" s="30">
        <f t="shared" si="18"/>
        <v>0.65695308083782977</v>
      </c>
      <c r="F200" s="30">
        <f t="shared" si="19"/>
        <v>4.7408719253218941E-2</v>
      </c>
      <c r="G200" s="30">
        <f t="shared" si="20"/>
        <v>2.4986389999999998</v>
      </c>
      <c r="H200" s="30">
        <f>0.001013*Constantes!$D$4/(0.622*G200)</f>
        <v>4.7234146114804067E-2</v>
      </c>
      <c r="I200" s="30">
        <f t="shared" si="21"/>
        <v>0.25260234235955936</v>
      </c>
      <c r="J200" s="30">
        <f t="shared" si="22"/>
        <v>0.37529170305829201</v>
      </c>
      <c r="K200" s="30">
        <f>(Constantes!$D$10/0.8)*(Constantes!$D$5*J200^2+Constantes!$D$6*J200+Constantes!$D$7)</f>
        <v>8.6285877830911186</v>
      </c>
      <c r="L200" s="30">
        <f>(Constantes!$D$10/0.8)*(0.00376*D200^2-0.0516*D200-6.967)</f>
        <v>-2.6305649999999994</v>
      </c>
      <c r="M200" s="30">
        <f t="shared" si="23"/>
        <v>1.0791943074820414</v>
      </c>
      <c r="N200" s="23"/>
      <c r="O200" s="23"/>
      <c r="P200" s="21"/>
    </row>
    <row r="201" spans="2:16" x14ac:dyDescent="0.25">
      <c r="B201" s="17"/>
      <c r="C201" s="30">
        <v>198</v>
      </c>
      <c r="D201" s="30">
        <f>(Clima!D201+Clima!E201)/2</f>
        <v>1.7000000000000002</v>
      </c>
      <c r="E201" s="30">
        <f t="shared" si="18"/>
        <v>0.69089619530074076</v>
      </c>
      <c r="F201" s="30">
        <f t="shared" si="19"/>
        <v>4.9566579862790137E-2</v>
      </c>
      <c r="G201" s="30">
        <f t="shared" si="20"/>
        <v>2.4969863000000001</v>
      </c>
      <c r="H201" s="30">
        <f>0.001013*Constantes!$D$4/(0.622*G201)</f>
        <v>4.7265409351323992E-2</v>
      </c>
      <c r="I201" s="30">
        <f t="shared" si="21"/>
        <v>0.25830004698688469</v>
      </c>
      <c r="J201" s="30">
        <f t="shared" si="22"/>
        <v>0.37243729370853446</v>
      </c>
      <c r="K201" s="30">
        <f>(Constantes!$D$10/0.8)*(Constantes!$D$5*J201^2+Constantes!$D$6*J201+Constantes!$D$7)</f>
        <v>8.6512797921862017</v>
      </c>
      <c r="L201" s="30">
        <f>(Constantes!$D$10/0.8)*(0.00376*D201^2-0.0516*D201-6.967)</f>
        <v>-2.6414450999999994</v>
      </c>
      <c r="M201" s="30">
        <f t="shared" si="23"/>
        <v>1.1054153880114292</v>
      </c>
      <c r="N201" s="23"/>
      <c r="O201" s="23"/>
      <c r="P201" s="21"/>
    </row>
    <row r="202" spans="2:16" x14ac:dyDescent="0.25">
      <c r="B202" s="17"/>
      <c r="C202" s="30">
        <v>199</v>
      </c>
      <c r="D202" s="30">
        <f>(Clima!D202+Clima!E202)/2</f>
        <v>2.6999999999999997</v>
      </c>
      <c r="E202" s="30">
        <f t="shared" si="18"/>
        <v>0.74207249878281389</v>
      </c>
      <c r="F202" s="30">
        <f t="shared" si="19"/>
        <v>5.279536631965228E-2</v>
      </c>
      <c r="G202" s="30">
        <f t="shared" si="20"/>
        <v>2.4946253</v>
      </c>
      <c r="H202" s="30">
        <f>0.001013*Constantes!$D$4/(0.622*G202)</f>
        <v>4.7310142975840068E-2</v>
      </c>
      <c r="I202" s="30">
        <f t="shared" si="21"/>
        <v>0.26638088082637545</v>
      </c>
      <c r="J202" s="30">
        <f t="shared" si="22"/>
        <v>0.36947252315079593</v>
      </c>
      <c r="K202" s="30">
        <f>(Constantes!$D$10/0.8)*(Constantes!$D$5*J202^2+Constantes!$D$6*J202+Constantes!$D$7)</f>
        <v>8.6747623278880148</v>
      </c>
      <c r="L202" s="30">
        <f>(Constantes!$D$10/0.8)*(0.00376*D202^2-0.0516*D202-6.967)</f>
        <v>-2.6545910999999993</v>
      </c>
      <c r="M202" s="30">
        <f t="shared" si="23"/>
        <v>1.1415003484379582</v>
      </c>
      <c r="N202" s="23"/>
      <c r="O202" s="23"/>
      <c r="P202" s="21"/>
    </row>
    <row r="203" spans="2:16" x14ac:dyDescent="0.25">
      <c r="B203" s="17"/>
      <c r="C203" s="30">
        <v>200</v>
      </c>
      <c r="D203" s="30">
        <f>(Clima!D203+Clima!E203)/2</f>
        <v>3.5000000000000004</v>
      </c>
      <c r="E203" s="30">
        <f t="shared" si="18"/>
        <v>0.78539400694677231</v>
      </c>
      <c r="F203" s="30">
        <f t="shared" si="19"/>
        <v>5.5506848718348038E-2</v>
      </c>
      <c r="G203" s="30">
        <f t="shared" si="20"/>
        <v>2.4927364999999999</v>
      </c>
      <c r="H203" s="30">
        <f>0.001013*Constantes!$D$4/(0.622*G203)</f>
        <v>4.7345990887583948E-2</v>
      </c>
      <c r="I203" s="30">
        <f t="shared" si="21"/>
        <v>0.27278749500487953</v>
      </c>
      <c r="J203" s="30">
        <f t="shared" si="22"/>
        <v>0.36639826991057772</v>
      </c>
      <c r="K203" s="30">
        <f>(Constantes!$D$10/0.8)*(Constantes!$D$5*J203^2+Constantes!$D$6*J203+Constantes!$D$7)</f>
        <v>8.6990185923753316</v>
      </c>
      <c r="L203" s="30">
        <f>(Constantes!$D$10/0.8)*(0.00376*D203^2-0.0516*D203-6.967)</f>
        <v>-2.6630774999999995</v>
      </c>
      <c r="M203" s="30">
        <f t="shared" si="23"/>
        <v>1.1719325524230948</v>
      </c>
      <c r="N203" s="23"/>
      <c r="O203" s="23"/>
      <c r="P203" s="21"/>
    </row>
    <row r="204" spans="2:16" x14ac:dyDescent="0.25">
      <c r="B204" s="17"/>
      <c r="C204" s="30">
        <v>201</v>
      </c>
      <c r="D204" s="30">
        <f>(Clima!D204+Clima!E204)/2</f>
        <v>-1.5</v>
      </c>
      <c r="E204" s="30">
        <f t="shared" si="18"/>
        <v>0.54744015979603111</v>
      </c>
      <c r="F204" s="30">
        <f t="shared" si="19"/>
        <v>4.0347906551751626E-2</v>
      </c>
      <c r="G204" s="30">
        <f t="shared" si="20"/>
        <v>2.5045414999999998</v>
      </c>
      <c r="H204" s="30">
        <f>0.001013*Constantes!$D$4/(0.622*G204)</f>
        <v>4.7122828515378135E-2</v>
      </c>
      <c r="I204" s="30">
        <f t="shared" si="21"/>
        <v>0</v>
      </c>
      <c r="J204" s="30">
        <f t="shared" si="22"/>
        <v>0.36321544495546271</v>
      </c>
      <c r="K204" s="30">
        <f>(Constantes!$D$10/0.8)*(Constantes!$D$5*J204^2+Constantes!$D$6*J204+Constantes!$D$7)</f>
        <v>8.7240312782538005</v>
      </c>
      <c r="L204" s="30">
        <f>(Constantes!$D$10/0.8)*(0.00376*D204^2-0.0516*D204-6.967)</f>
        <v>-2.5804274999999994</v>
      </c>
      <c r="M204" s="30">
        <f t="shared" si="23"/>
        <v>0</v>
      </c>
      <c r="N204" s="23"/>
      <c r="O204" s="23"/>
      <c r="P204" s="21"/>
    </row>
    <row r="205" spans="2:16" x14ac:dyDescent="0.25">
      <c r="B205" s="17"/>
      <c r="C205" s="30">
        <v>202</v>
      </c>
      <c r="D205" s="30">
        <f>(Clima!D205+Clima!E205)/2</f>
        <v>0.5</v>
      </c>
      <c r="E205" s="30">
        <f t="shared" si="18"/>
        <v>0.6336187654716029</v>
      </c>
      <c r="F205" s="30">
        <f t="shared" si="19"/>
        <v>4.591729381014055E-2</v>
      </c>
      <c r="G205" s="30">
        <f t="shared" si="20"/>
        <v>2.4998195000000001</v>
      </c>
      <c r="H205" s="30">
        <f>0.001013*Constantes!$D$4/(0.622*G205)</f>
        <v>4.7211840540546189E-2</v>
      </c>
      <c r="I205" s="30">
        <f t="shared" si="21"/>
        <v>0.24851500271683855</v>
      </c>
      <c r="J205" s="30">
        <f t="shared" si="22"/>
        <v>0.35992499142517609</v>
      </c>
      <c r="K205" s="30">
        <f>(Constantes!$D$10/0.8)*(Constantes!$D$5*J205^2+Constantes!$D$6*J205+Constantes!$D$7)</f>
        <v>8.7497825856784157</v>
      </c>
      <c r="L205" s="30">
        <f>(Constantes!$D$10/0.8)*(0.00376*D205^2-0.0516*D205-6.967)</f>
        <v>-2.6219474999999997</v>
      </c>
      <c r="M205" s="30">
        <f t="shared" si="23"/>
        <v>1.0879685043553866</v>
      </c>
      <c r="N205" s="23"/>
      <c r="O205" s="23"/>
      <c r="P205" s="21"/>
    </row>
    <row r="206" spans="2:16" x14ac:dyDescent="0.25">
      <c r="B206" s="17"/>
      <c r="C206" s="30">
        <v>203</v>
      </c>
      <c r="D206" s="30">
        <f>(Clima!D206+Clima!E206)/2</f>
        <v>-5.5</v>
      </c>
      <c r="E206" s="30">
        <f t="shared" si="18"/>
        <v>0.40557112649019433</v>
      </c>
      <c r="F206" s="30">
        <f t="shared" si="19"/>
        <v>3.0932293324271245E-2</v>
      </c>
      <c r="G206" s="30">
        <f t="shared" si="20"/>
        <v>2.5139855</v>
      </c>
      <c r="H206" s="30">
        <f>0.001013*Constantes!$D$4/(0.622*G206)</f>
        <v>4.6945807608734381E-2</v>
      </c>
      <c r="I206" s="30">
        <f t="shared" si="21"/>
        <v>0</v>
      </c>
      <c r="J206" s="30">
        <f t="shared" si="22"/>
        <v>0.35652788435211263</v>
      </c>
      <c r="K206" s="30">
        <f>(Constantes!$D$10/0.8)*(Constantes!$D$5*J206^2+Constantes!$D$6*J206+Constantes!$D$7)</f>
        <v>8.7762542399398917</v>
      </c>
      <c r="L206" s="30">
        <f>(Constantes!$D$10/0.8)*(0.00376*D206^2-0.0516*D206-6.967)</f>
        <v>-2.4635474999999993</v>
      </c>
      <c r="M206" s="30">
        <f t="shared" si="23"/>
        <v>0</v>
      </c>
      <c r="N206" s="23"/>
      <c r="O206" s="23"/>
      <c r="P206" s="21"/>
    </row>
    <row r="207" spans="2:16" x14ac:dyDescent="0.25">
      <c r="B207" s="17"/>
      <c r="C207" s="30">
        <v>204</v>
      </c>
      <c r="D207" s="30">
        <f>(Clima!D207+Clima!E207)/2</f>
        <v>-1.4000000000000004</v>
      </c>
      <c r="E207" s="30">
        <f t="shared" si="18"/>
        <v>0.55148891999722116</v>
      </c>
      <c r="F207" s="30">
        <f t="shared" si="19"/>
        <v>4.0611858441332561E-2</v>
      </c>
      <c r="G207" s="30">
        <f t="shared" si="20"/>
        <v>2.5043053999999998</v>
      </c>
      <c r="H207" s="30">
        <f>0.001013*Constantes!$D$4/(0.622*G207)</f>
        <v>4.7127271144385155E-2</v>
      </c>
      <c r="I207" s="30">
        <f t="shared" si="21"/>
        <v>0</v>
      </c>
      <c r="J207" s="30">
        <f t="shared" si="22"/>
        <v>0.35302513037241373</v>
      </c>
      <c r="K207" s="30">
        <f>(Constantes!$D$10/0.8)*(Constantes!$D$5*J207^2+Constantes!$D$6*J207+Constantes!$D$7)</f>
        <v>8.8034275094951457</v>
      </c>
      <c r="L207" s="30">
        <f>(Constantes!$D$10/0.8)*(0.00376*D207^2-0.0516*D207-6.967)</f>
        <v>-2.5827713999999995</v>
      </c>
      <c r="M207" s="30">
        <f t="shared" si="23"/>
        <v>0</v>
      </c>
      <c r="N207" s="23"/>
      <c r="O207" s="23"/>
      <c r="P207" s="21"/>
    </row>
    <row r="208" spans="2:16" x14ac:dyDescent="0.25">
      <c r="B208" s="17"/>
      <c r="C208" s="30">
        <v>205</v>
      </c>
      <c r="D208" s="30">
        <f>(Clima!D208+Clima!E208)/2</f>
        <v>3.4000000000000004</v>
      </c>
      <c r="E208" s="30">
        <f t="shared" si="18"/>
        <v>0.7798595322295131</v>
      </c>
      <c r="F208" s="30">
        <f t="shared" si="19"/>
        <v>5.5161511563378181E-2</v>
      </c>
      <c r="G208" s="30">
        <f t="shared" si="20"/>
        <v>2.4929725999999999</v>
      </c>
      <c r="H208" s="30">
        <f>0.001013*Constantes!$D$4/(0.622*G208)</f>
        <v>4.7341506927973426E-2</v>
      </c>
      <c r="I208" s="30">
        <f t="shared" si="21"/>
        <v>0.27198975365469452</v>
      </c>
      <c r="J208" s="30">
        <f t="shared" si="22"/>
        <v>0.34941776742767922</v>
      </c>
      <c r="K208" s="30">
        <f>(Constantes!$D$10/0.8)*(Constantes!$D$5*J208^2+Constantes!$D$6*J208+Constantes!$D$7)</f>
        <v>8.8312832244216199</v>
      </c>
      <c r="L208" s="30">
        <f>(Constantes!$D$10/0.8)*(0.00376*D208^2-0.0516*D208-6.967)</f>
        <v>-2.6621153999999994</v>
      </c>
      <c r="M208" s="30">
        <f t="shared" si="23"/>
        <v>1.1975467270858497</v>
      </c>
      <c r="N208" s="23"/>
      <c r="O208" s="23"/>
      <c r="P208" s="21"/>
    </row>
    <row r="209" spans="2:16" x14ac:dyDescent="0.25">
      <c r="B209" s="17"/>
      <c r="C209" s="30">
        <v>206</v>
      </c>
      <c r="D209" s="30">
        <f>(Clima!D209+Clima!E209)/2</f>
        <v>3.5999999999999996</v>
      </c>
      <c r="E209" s="30">
        <f t="shared" si="18"/>
        <v>0.79096311468656078</v>
      </c>
      <c r="F209" s="30">
        <f t="shared" si="19"/>
        <v>5.5854039188960966E-2</v>
      </c>
      <c r="G209" s="30">
        <f t="shared" si="20"/>
        <v>2.4925003999999999</v>
      </c>
      <c r="H209" s="30">
        <f>0.001013*Constantes!$D$4/(0.622*G209)</f>
        <v>4.7350475696673076E-2</v>
      </c>
      <c r="I209" s="30">
        <f t="shared" si="21"/>
        <v>0.27358431629501706</v>
      </c>
      <c r="J209" s="30">
        <f t="shared" si="22"/>
        <v>0.3457068644574029</v>
      </c>
      <c r="K209" s="30">
        <f>(Constantes!$D$10/0.8)*(Constantes!$D$5*J209^2+Constantes!$D$6*J209+Constantes!$D$7)</f>
        <v>8.8598017952746595</v>
      </c>
      <c r="L209" s="30">
        <f>(Constantes!$D$10/0.8)*(0.00376*D209^2-0.0516*D209-6.967)</f>
        <v>-2.6640113999999993</v>
      </c>
      <c r="M209" s="30">
        <f t="shared" si="23"/>
        <v>1.210290515864535</v>
      </c>
      <c r="N209" s="23"/>
      <c r="O209" s="23"/>
      <c r="P209" s="21"/>
    </row>
    <row r="210" spans="2:16" x14ac:dyDescent="0.25">
      <c r="B210" s="17"/>
      <c r="C210" s="30">
        <v>207</v>
      </c>
      <c r="D210" s="30">
        <f>(Clima!D210+Clima!E210)/2</f>
        <v>2.9</v>
      </c>
      <c r="E210" s="30">
        <f t="shared" si="18"/>
        <v>0.75270020861695863</v>
      </c>
      <c r="F210" s="30">
        <f t="shared" si="19"/>
        <v>5.3462342561331699E-2</v>
      </c>
      <c r="G210" s="30">
        <f t="shared" si="20"/>
        <v>2.4941530999999997</v>
      </c>
      <c r="H210" s="30">
        <f>0.001013*Constantes!$D$4/(0.622*G210)</f>
        <v>4.7319099863656296E-2</v>
      </c>
      <c r="I210" s="30">
        <f t="shared" si="21"/>
        <v>0.26798769363559788</v>
      </c>
      <c r="J210" s="30">
        <f t="shared" si="22"/>
        <v>0.3418935210822226</v>
      </c>
      <c r="K210" s="30">
        <f>(Constantes!$D$10/0.8)*(Constantes!$D$5*J210^2+Constantes!$D$6*J210+Constantes!$D$7)</f>
        <v>8.8889632323267431</v>
      </c>
      <c r="L210" s="30">
        <f>(Constantes!$D$10/0.8)*(0.00376*D210^2-0.0516*D210-6.967)</f>
        <v>-2.6568818999999997</v>
      </c>
      <c r="M210" s="30">
        <f t="shared" si="23"/>
        <v>1.1936945517111333</v>
      </c>
      <c r="N210" s="23"/>
      <c r="O210" s="23"/>
      <c r="P210" s="21"/>
    </row>
    <row r="211" spans="2:16" x14ac:dyDescent="0.25">
      <c r="B211" s="17"/>
      <c r="C211" s="30">
        <v>208</v>
      </c>
      <c r="D211" s="30">
        <f>(Clima!D211+Clima!E211)/2</f>
        <v>2.1</v>
      </c>
      <c r="E211" s="30">
        <f t="shared" si="18"/>
        <v>0.71097990605014338</v>
      </c>
      <c r="F211" s="30">
        <f t="shared" si="19"/>
        <v>5.0837125796136952E-2</v>
      </c>
      <c r="G211" s="30">
        <f t="shared" si="20"/>
        <v>2.4960418999999998</v>
      </c>
      <c r="H211" s="30">
        <f>0.001013*Constantes!$D$4/(0.622*G211)</f>
        <v>4.7283292645907873E-2</v>
      </c>
      <c r="I211" s="30">
        <f t="shared" si="21"/>
        <v>0.26154129559077077</v>
      </c>
      <c r="J211" s="30">
        <f t="shared" si="22"/>
        <v>0.33797886727807902</v>
      </c>
      <c r="K211" s="30">
        <f>(Constantes!$D$10/0.8)*(Constantes!$D$5*J211^2+Constantes!$D$6*J211+Constantes!$D$7)</f>
        <v>8.9187471651669412</v>
      </c>
      <c r="L211" s="30">
        <f>(Constantes!$D$10/0.8)*(0.00376*D211^2-0.0516*D211-6.967)</f>
        <v>-2.6470418999999996</v>
      </c>
      <c r="M211" s="30">
        <f t="shared" si="23"/>
        <v>1.1737857828903653</v>
      </c>
      <c r="N211" s="23"/>
      <c r="O211" s="23"/>
      <c r="P211" s="21"/>
    </row>
    <row r="212" spans="2:16" x14ac:dyDescent="0.25">
      <c r="B212" s="17"/>
      <c r="C212" s="30">
        <v>209</v>
      </c>
      <c r="D212" s="30">
        <f>(Clima!D212+Clima!E212)/2</f>
        <v>1.4999999999999996</v>
      </c>
      <c r="E212" s="30">
        <f t="shared" si="18"/>
        <v>0.6810435817226459</v>
      </c>
      <c r="F212" s="30">
        <f t="shared" si="19"/>
        <v>4.8941605674579676E-2</v>
      </c>
      <c r="G212" s="30">
        <f t="shared" si="20"/>
        <v>2.4974585</v>
      </c>
      <c r="H212" s="30">
        <f>0.001013*Constantes!$D$4/(0.622*G212)</f>
        <v>4.7256472775883129E-2</v>
      </c>
      <c r="I212" s="30">
        <f t="shared" si="21"/>
        <v>0.25667530173433933</v>
      </c>
      <c r="J212" s="30">
        <f t="shared" si="22"/>
        <v>0.33396406304137966</v>
      </c>
      <c r="K212" s="30">
        <f>(Constantes!$D$10/0.8)*(Constantes!$D$5*J212^2+Constantes!$D$6*J212+Constantes!$D$7)</f>
        <v>8.9491328626386029</v>
      </c>
      <c r="L212" s="30">
        <f>(Constantes!$D$10/0.8)*(0.00376*D212^2-0.0516*D212-6.967)</f>
        <v>-2.6384774999999991</v>
      </c>
      <c r="M212" s="30">
        <f t="shared" si="23"/>
        <v>1.1603850937909992</v>
      </c>
      <c r="N212" s="23"/>
      <c r="O212" s="23"/>
      <c r="P212" s="21"/>
    </row>
    <row r="213" spans="2:16" x14ac:dyDescent="0.25">
      <c r="B213" s="17"/>
      <c r="C213" s="30">
        <v>210</v>
      </c>
      <c r="D213" s="30">
        <f>(Clima!D213+Clima!E213)/2</f>
        <v>2</v>
      </c>
      <c r="E213" s="30">
        <f t="shared" si="18"/>
        <v>0.70591123759610253</v>
      </c>
      <c r="F213" s="30">
        <f t="shared" si="19"/>
        <v>5.0516895403570836E-2</v>
      </c>
      <c r="G213" s="30">
        <f t="shared" si="20"/>
        <v>2.4962779999999998</v>
      </c>
      <c r="H213" s="30">
        <f>0.001013*Constantes!$D$4/(0.622*G213)</f>
        <v>4.7278820553699516E-2</v>
      </c>
      <c r="I213" s="30">
        <f t="shared" si="21"/>
        <v>0.26073204911878245</v>
      </c>
      <c r="J213" s="30">
        <f t="shared" si="22"/>
        <v>0.32985029804526639</v>
      </c>
      <c r="K213" s="30">
        <f>(Constantes!$D$10/0.8)*(Constantes!$D$5*J213^2+Constantes!$D$6*J213+Constantes!$D$7)</f>
        <v>8.9800992530928614</v>
      </c>
      <c r="L213" s="30">
        <f>(Constantes!$D$10/0.8)*(0.00376*D213^2-0.0516*D213-6.967)</f>
        <v>-2.6456849999999994</v>
      </c>
      <c r="M213" s="30">
        <f t="shared" si="23"/>
        <v>1.1833048722663337</v>
      </c>
      <c r="N213" s="23"/>
      <c r="O213" s="23"/>
      <c r="P213" s="21"/>
    </row>
    <row r="214" spans="2:16" x14ac:dyDescent="0.25">
      <c r="B214" s="17"/>
      <c r="C214" s="30">
        <v>211</v>
      </c>
      <c r="D214" s="30">
        <f>(Clima!D214+Clima!E214)/2</f>
        <v>1.1999999999999993</v>
      </c>
      <c r="E214" s="30">
        <f t="shared" si="18"/>
        <v>0.66649737519169561</v>
      </c>
      <c r="F214" s="30">
        <f t="shared" si="19"/>
        <v>4.8016846090574279E-2</v>
      </c>
      <c r="G214" s="30">
        <f t="shared" si="20"/>
        <v>2.4981667999999999</v>
      </c>
      <c r="H214" s="30">
        <f>0.001013*Constantes!$D$4/(0.622*G214)</f>
        <v>4.7243074247143108E-2</v>
      </c>
      <c r="I214" s="30">
        <f t="shared" si="21"/>
        <v>0.25423335545058784</v>
      </c>
      <c r="J214" s="30">
        <f t="shared" si="22"/>
        <v>0.32563879128708983</v>
      </c>
      <c r="K214" s="30">
        <f>(Constantes!$D$10/0.8)*(Constantes!$D$5*J214^2+Constantes!$D$6*J214+Constantes!$D$7)</f>
        <v>9.0116249449352566</v>
      </c>
      <c r="L214" s="30">
        <f>(Constantes!$D$10/0.8)*(0.00376*D214^2-0.0516*D214-6.967)</f>
        <v>-2.6338145999999996</v>
      </c>
      <c r="M214" s="30">
        <f t="shared" si="23"/>
        <v>1.1632409948577398</v>
      </c>
      <c r="N214" s="23"/>
      <c r="O214" s="23"/>
      <c r="P214" s="21"/>
    </row>
    <row r="215" spans="2:16" x14ac:dyDescent="0.25">
      <c r="B215" s="17"/>
      <c r="C215" s="30">
        <v>212</v>
      </c>
      <c r="D215" s="30">
        <f>(Clima!D215+Clima!E215)/2</f>
        <v>2.2000000000000002</v>
      </c>
      <c r="E215" s="30">
        <f t="shared" si="18"/>
        <v>0.71608069080811831</v>
      </c>
      <c r="F215" s="30">
        <f t="shared" si="19"/>
        <v>5.1159098346532123E-2</v>
      </c>
      <c r="G215" s="30">
        <f t="shared" si="20"/>
        <v>2.4958057999999999</v>
      </c>
      <c r="H215" s="30">
        <f>0.001013*Constantes!$D$4/(0.622*G215)</f>
        <v>4.7287765584224511E-2</v>
      </c>
      <c r="I215" s="30">
        <f t="shared" si="21"/>
        <v>0.26234980823410281</v>
      </c>
      <c r="J215" s="30">
        <f t="shared" si="22"/>
        <v>0.32133079072719428</v>
      </c>
      <c r="K215" s="30">
        <f>(Constantes!$D$10/0.8)*(Constantes!$D$5*J215^2+Constantes!$D$6*J215+Constantes!$D$7)</f>
        <v>9.0436882474424127</v>
      </c>
      <c r="L215" s="30">
        <f>(Constantes!$D$10/0.8)*(0.00376*D215^2-0.0516*D215-6.967)</f>
        <v>-2.6483705999999994</v>
      </c>
      <c r="M215" s="30">
        <f t="shared" si="23"/>
        <v>1.2032883829135856</v>
      </c>
      <c r="N215" s="23"/>
      <c r="O215" s="23"/>
      <c r="P215" s="21"/>
    </row>
    <row r="216" spans="2:16" x14ac:dyDescent="0.25">
      <c r="B216" s="17"/>
      <c r="C216" s="30">
        <v>213</v>
      </c>
      <c r="D216" s="30">
        <f>(Clima!D216+Clima!E216)/2</f>
        <v>2.3000000000000003</v>
      </c>
      <c r="E216" s="30">
        <f t="shared" si="18"/>
        <v>0.72121376650791569</v>
      </c>
      <c r="F216" s="30">
        <f t="shared" si="19"/>
        <v>5.1482820824590748E-2</v>
      </c>
      <c r="G216" s="30">
        <f t="shared" si="20"/>
        <v>2.4955696999999999</v>
      </c>
      <c r="H216" s="30">
        <f>0.001013*Constantes!$D$4/(0.622*G216)</f>
        <v>4.7292239368889565E-2</v>
      </c>
      <c r="I216" s="30">
        <f t="shared" si="21"/>
        <v>0.26315757315434268</v>
      </c>
      <c r="J216" s="30">
        <f t="shared" si="22"/>
        <v>0.3169275729191196</v>
      </c>
      <c r="K216" s="30">
        <f>(Constantes!$D$10/0.8)*(Constantes!$D$5*J216^2+Constantes!$D$6*J216+Constantes!$D$7)</f>
        <v>9.0762671918254707</v>
      </c>
      <c r="L216" s="30">
        <f>(Constantes!$D$10/0.8)*(0.00376*D216^2-0.0516*D216-6.967)</f>
        <v>-2.6496710999999995</v>
      </c>
      <c r="M216" s="30">
        <f t="shared" si="23"/>
        <v>1.2135097416677401</v>
      </c>
      <c r="N216" s="23"/>
      <c r="O216" s="23"/>
      <c r="P216" s="21"/>
    </row>
    <row r="217" spans="2:16" x14ac:dyDescent="0.25">
      <c r="B217" s="17"/>
      <c r="C217" s="30">
        <v>214</v>
      </c>
      <c r="D217" s="30">
        <f>(Clima!D217+Clima!E217)/2</f>
        <v>4.0999999999999996</v>
      </c>
      <c r="E217" s="30">
        <f t="shared" si="18"/>
        <v>0.81933467941139548</v>
      </c>
      <c r="F217" s="30">
        <f t="shared" si="19"/>
        <v>5.7618077031797714E-2</v>
      </c>
      <c r="G217" s="30">
        <f t="shared" si="20"/>
        <v>2.4913198999999997</v>
      </c>
      <c r="H217" s="30">
        <f>0.001013*Constantes!$D$4/(0.622*G217)</f>
        <v>4.7372912492750503E-2</v>
      </c>
      <c r="I217" s="30">
        <f t="shared" si="21"/>
        <v>0.27755418433477291</v>
      </c>
      <c r="J217" s="30">
        <f t="shared" si="22"/>
        <v>0.31243044263133196</v>
      </c>
      <c r="K217" s="30">
        <f>(Constantes!$D$10/0.8)*(Constantes!$D$5*J217^2+Constantes!$D$6*J217+Constantes!$D$7)</f>
        <v>9.1093395525166514</v>
      </c>
      <c r="L217" s="30">
        <f>(Constantes!$D$10/0.8)*(0.00376*D217^2-0.0516*D217-6.967)</f>
        <v>-2.6682578999999995</v>
      </c>
      <c r="M217" s="30">
        <f t="shared" si="23"/>
        <v>1.2820821024324818</v>
      </c>
      <c r="N217" s="23"/>
      <c r="O217" s="23"/>
      <c r="P217" s="21"/>
    </row>
    <row r="218" spans="2:16" x14ac:dyDescent="0.25">
      <c r="B218" s="17"/>
      <c r="C218" s="30">
        <v>215</v>
      </c>
      <c r="D218" s="30">
        <f>(Clima!D218+Clima!E218)/2</f>
        <v>2.5000000000000004</v>
      </c>
      <c r="E218" s="30">
        <f t="shared" si="18"/>
        <v>0.731577493179289</v>
      </c>
      <c r="F218" s="30">
        <f t="shared" si="19"/>
        <v>5.213554677286545E-2</v>
      </c>
      <c r="G218" s="30">
        <f t="shared" si="20"/>
        <v>2.4950975</v>
      </c>
      <c r="H218" s="30">
        <f>0.001013*Constantes!$D$4/(0.622*G218)</f>
        <v>4.7301189478225966E-2</v>
      </c>
      <c r="I218" s="30">
        <f t="shared" si="21"/>
        <v>0.26477080469079672</v>
      </c>
      <c r="J218" s="30">
        <f t="shared" si="22"/>
        <v>0.3078407324605914</v>
      </c>
      <c r="K218" s="30">
        <f>(Constantes!$D$10/0.8)*(Constantes!$D$5*J218^2+Constantes!$D$6*J218+Constantes!$D$7)</f>
        <v>9.142882868655164</v>
      </c>
      <c r="L218" s="30">
        <f>(Constantes!$D$10/0.8)*(0.00376*D218^2-0.0516*D218-6.967)</f>
        <v>-2.6521874999999997</v>
      </c>
      <c r="M218" s="30">
        <f t="shared" si="23"/>
        <v>1.2343929448961497</v>
      </c>
      <c r="N218" s="23"/>
      <c r="O218" s="23"/>
      <c r="P218" s="21"/>
    </row>
    <row r="219" spans="2:16" x14ac:dyDescent="0.25">
      <c r="B219" s="17"/>
      <c r="C219" s="30">
        <v>216</v>
      </c>
      <c r="D219" s="30">
        <f>(Clima!D219+Clima!E219)/2</f>
        <v>2.7</v>
      </c>
      <c r="E219" s="30">
        <f t="shared" si="18"/>
        <v>0.74207249878281389</v>
      </c>
      <c r="F219" s="30">
        <f t="shared" si="19"/>
        <v>5.279536631965228E-2</v>
      </c>
      <c r="G219" s="30">
        <f t="shared" si="20"/>
        <v>2.4946253</v>
      </c>
      <c r="H219" s="30">
        <f>0.001013*Constantes!$D$4/(0.622*G219)</f>
        <v>4.7310142975840068E-2</v>
      </c>
      <c r="I219" s="30">
        <f t="shared" si="21"/>
        <v>0.26638088082637545</v>
      </c>
      <c r="J219" s="30">
        <f t="shared" si="22"/>
        <v>0.30315980243707574</v>
      </c>
      <c r="K219" s="30">
        <f>(Constantes!$D$10/0.8)*(Constantes!$D$5*J219^2+Constantes!$D$6*J219+Constantes!$D$7)</f>
        <v>9.1768744657484138</v>
      </c>
      <c r="L219" s="30">
        <f>(Constantes!$D$10/0.8)*(0.00376*D219^2-0.0516*D219-6.967)</f>
        <v>-2.6545910999999993</v>
      </c>
      <c r="M219" s="30">
        <f t="shared" si="23"/>
        <v>1.2485028072834523</v>
      </c>
      <c r="N219" s="23"/>
      <c r="O219" s="23"/>
      <c r="P219" s="21"/>
    </row>
    <row r="220" spans="2:16" x14ac:dyDescent="0.25">
      <c r="B220" s="17"/>
      <c r="C220" s="30">
        <v>217</v>
      </c>
      <c r="D220" s="30">
        <f>(Clima!D220+Clima!E220)/2</f>
        <v>-0.30000000000000071</v>
      </c>
      <c r="E220" s="30">
        <f t="shared" si="18"/>
        <v>0.59780572554988032</v>
      </c>
      <c r="F220" s="30">
        <f t="shared" si="19"/>
        <v>4.3614945313311788E-2</v>
      </c>
      <c r="G220" s="30">
        <f t="shared" si="20"/>
        <v>2.5017082999999998</v>
      </c>
      <c r="H220" s="30">
        <f>0.001013*Constantes!$D$4/(0.622*G220)</f>
        <v>4.7176195407813107E-2</v>
      </c>
      <c r="I220" s="30">
        <f t="shared" si="21"/>
        <v>0</v>
      </c>
      <c r="J220" s="30">
        <f t="shared" si="22"/>
        <v>0.29838903962137336</v>
      </c>
      <c r="K220" s="30">
        <f>(Constantes!$D$10/0.8)*(Constantes!$D$5*J220^2+Constantes!$D$6*J220+Constantes!$D$7)</f>
        <v>9.2112914774843109</v>
      </c>
      <c r="L220" s="30">
        <f>(Constantes!$D$10/0.8)*(0.00376*D220^2-0.0516*D220-6.967)</f>
        <v>-2.6066930999999998</v>
      </c>
      <c r="M220" s="30">
        <f t="shared" si="23"/>
        <v>0</v>
      </c>
      <c r="N220" s="23"/>
      <c r="O220" s="23"/>
      <c r="P220" s="21"/>
    </row>
    <row r="221" spans="2:16" x14ac:dyDescent="0.25">
      <c r="B221" s="17"/>
      <c r="C221" s="30">
        <v>218</v>
      </c>
      <c r="D221" s="30">
        <f>(Clima!D221+Clima!E221)/2</f>
        <v>-0.29999999999999982</v>
      </c>
      <c r="E221" s="30">
        <f t="shared" si="18"/>
        <v>0.59780572554988032</v>
      </c>
      <c r="F221" s="30">
        <f t="shared" si="19"/>
        <v>4.3614945313311788E-2</v>
      </c>
      <c r="G221" s="30">
        <f t="shared" si="20"/>
        <v>2.5017082999999998</v>
      </c>
      <c r="H221" s="30">
        <f>0.001013*Constantes!$D$4/(0.622*G221)</f>
        <v>4.7176195407813107E-2</v>
      </c>
      <c r="I221" s="30">
        <f t="shared" si="21"/>
        <v>0</v>
      </c>
      <c r="J221" s="30">
        <f t="shared" si="22"/>
        <v>0.29352985769346845</v>
      </c>
      <c r="K221" s="30">
        <f>(Constantes!$D$10/0.8)*(Constantes!$D$5*J221^2+Constantes!$D$6*J221+Constantes!$D$7)</f>
        <v>9.2461108676703176</v>
      </c>
      <c r="L221" s="30">
        <f>(Constantes!$D$10/0.8)*(0.00376*D221^2-0.0516*D221-6.967)</f>
        <v>-2.6066930999999998</v>
      </c>
      <c r="M221" s="30">
        <f t="shared" si="23"/>
        <v>0</v>
      </c>
      <c r="N221" s="23"/>
      <c r="O221" s="23"/>
      <c r="P221" s="21"/>
    </row>
    <row r="222" spans="2:16" x14ac:dyDescent="0.25">
      <c r="B222" s="17"/>
      <c r="C222" s="30">
        <v>219</v>
      </c>
      <c r="D222" s="30">
        <f>(Clima!D222+Clima!E222)/2</f>
        <v>2.7</v>
      </c>
      <c r="E222" s="30">
        <f t="shared" si="18"/>
        <v>0.74207249878281389</v>
      </c>
      <c r="F222" s="30">
        <f t="shared" si="19"/>
        <v>5.279536631965228E-2</v>
      </c>
      <c r="G222" s="30">
        <f t="shared" si="20"/>
        <v>2.4946253</v>
      </c>
      <c r="H222" s="30">
        <f>0.001013*Constantes!$D$4/(0.622*G222)</f>
        <v>4.7310142975840068E-2</v>
      </c>
      <c r="I222" s="30">
        <f t="shared" si="21"/>
        <v>0.26638088082637545</v>
      </c>
      <c r="J222" s="30">
        <f t="shared" si="22"/>
        <v>0.28858369653383575</v>
      </c>
      <c r="K222" s="30">
        <f>(Constantes!$D$10/0.8)*(Constantes!$D$5*J222^2+Constantes!$D$6*J222+Constantes!$D$7)</f>
        <v>9.2813094522747903</v>
      </c>
      <c r="L222" s="30">
        <f>(Constantes!$D$10/0.8)*(0.00376*D222^2-0.0516*D222-6.967)</f>
        <v>-2.6545910999999993</v>
      </c>
      <c r="M222" s="30">
        <f t="shared" si="23"/>
        <v>1.2707583942434417</v>
      </c>
      <c r="N222" s="23"/>
      <c r="O222" s="23"/>
      <c r="P222" s="21"/>
    </row>
    <row r="223" spans="2:16" x14ac:dyDescent="0.25">
      <c r="B223" s="17"/>
      <c r="C223" s="30">
        <v>220</v>
      </c>
      <c r="D223" s="30">
        <f>(Clima!D223+Clima!E223)/2</f>
        <v>2.3999999999999995</v>
      </c>
      <c r="E223" s="30">
        <f t="shared" si="18"/>
        <v>0.72637930856585575</v>
      </c>
      <c r="F223" s="30">
        <f t="shared" si="19"/>
        <v>5.1808301026103169E-2</v>
      </c>
      <c r="G223" s="30">
        <f t="shared" si="20"/>
        <v>2.4953335999999999</v>
      </c>
      <c r="H223" s="30">
        <f>0.001013*Constantes!$D$4/(0.622*G223)</f>
        <v>4.7296714000143278E-2</v>
      </c>
      <c r="I223" s="30">
        <f t="shared" si="21"/>
        <v>0.26396457654551247</v>
      </c>
      <c r="J223" s="30">
        <f t="shared" si="22"/>
        <v>0.28355202179677386</v>
      </c>
      <c r="K223" s="30">
        <f>(Constantes!$D$10/0.8)*(Constantes!$D$5*J223^2+Constantes!$D$6*J223+Constantes!$D$7)</f>
        <v>9.3168639215460143</v>
      </c>
      <c r="L223" s="30">
        <f>(Constantes!$D$10/0.8)*(0.00376*D223^2-0.0516*D223-6.967)</f>
        <v>-2.6509433999999996</v>
      </c>
      <c r="M223" s="30">
        <f t="shared" si="23"/>
        <v>1.2677024797993244</v>
      </c>
      <c r="N223" s="23"/>
      <c r="O223" s="23"/>
      <c r="P223" s="21"/>
    </row>
    <row r="224" spans="2:16" x14ac:dyDescent="0.25">
      <c r="B224" s="17"/>
      <c r="C224" s="30">
        <v>221</v>
      </c>
      <c r="D224" s="30">
        <f>(Clima!D224+Clima!E224)/2</f>
        <v>2</v>
      </c>
      <c r="E224" s="30">
        <f t="shared" si="18"/>
        <v>0.70591123759610253</v>
      </c>
      <c r="F224" s="30">
        <f t="shared" si="19"/>
        <v>5.0516895403570836E-2</v>
      </c>
      <c r="G224" s="30">
        <f t="shared" si="20"/>
        <v>2.4962779999999998</v>
      </c>
      <c r="H224" s="30">
        <f>0.001013*Constantes!$D$4/(0.622*G224)</f>
        <v>4.7278820553699516E-2</v>
      </c>
      <c r="I224" s="30">
        <f t="shared" si="21"/>
        <v>0.26073204911878245</v>
      </c>
      <c r="J224" s="30">
        <f t="shared" si="22"/>
        <v>0.27843632447609956</v>
      </c>
      <c r="K224" s="30">
        <f>(Constantes!$D$10/0.8)*(Constantes!$D$5*J224^2+Constantes!$D$6*J224+Constantes!$D$7)</f>
        <v>9.3527508621843349</v>
      </c>
      <c r="L224" s="30">
        <f>(Constantes!$D$10/0.8)*(0.00376*D224^2-0.0516*D224-6.967)</f>
        <v>-2.6456849999999994</v>
      </c>
      <c r="M224" s="30">
        <f t="shared" si="23"/>
        <v>1.2610346463829991</v>
      </c>
      <c r="N224" s="23"/>
      <c r="O224" s="23"/>
      <c r="P224" s="21"/>
    </row>
    <row r="225" spans="2:16" x14ac:dyDescent="0.25">
      <c r="B225" s="17"/>
      <c r="C225" s="30">
        <v>222</v>
      </c>
      <c r="D225" s="30">
        <f>(Clima!D225+Clima!E225)/2</f>
        <v>1.2000000000000002</v>
      </c>
      <c r="E225" s="30">
        <f t="shared" si="18"/>
        <v>0.66649737519169561</v>
      </c>
      <c r="F225" s="30">
        <f t="shared" si="19"/>
        <v>4.8016846090574279E-2</v>
      </c>
      <c r="G225" s="30">
        <f t="shared" si="20"/>
        <v>2.4981667999999999</v>
      </c>
      <c r="H225" s="30">
        <f>0.001013*Constantes!$D$4/(0.622*G225)</f>
        <v>4.7243074247143108E-2</v>
      </c>
      <c r="I225" s="30">
        <f t="shared" si="21"/>
        <v>0.25423335545058784</v>
      </c>
      <c r="J225" s="30">
        <f t="shared" si="22"/>
        <v>0.27323812046333518</v>
      </c>
      <c r="K225" s="30">
        <f>(Constantes!$D$10/0.8)*(Constantes!$D$5*J225^2+Constantes!$D$6*J225+Constantes!$D$7)</f>
        <v>9.3889467795426995</v>
      </c>
      <c r="L225" s="30">
        <f>(Constantes!$D$10/0.8)*(0.00376*D225^2-0.0516*D225-6.967)</f>
        <v>-2.6338145999999996</v>
      </c>
      <c r="M225" s="30">
        <f t="shared" si="23"/>
        <v>1.2399832317353572</v>
      </c>
      <c r="N225" s="23"/>
      <c r="O225" s="23"/>
      <c r="P225" s="21"/>
    </row>
    <row r="226" spans="2:16" x14ac:dyDescent="0.25">
      <c r="B226" s="17"/>
      <c r="C226" s="30">
        <v>223</v>
      </c>
      <c r="D226" s="30">
        <f>(Clima!D226+Clima!E226)/2</f>
        <v>0.89999999999999947</v>
      </c>
      <c r="E226" s="30">
        <f t="shared" si="18"/>
        <v>0.65222638567169222</v>
      </c>
      <c r="F226" s="30">
        <f t="shared" si="19"/>
        <v>4.7107147160987607E-2</v>
      </c>
      <c r="G226" s="30">
        <f t="shared" si="20"/>
        <v>2.4988750999999998</v>
      </c>
      <c r="H226" s="30">
        <f>0.001013*Constantes!$D$4/(0.622*G226)</f>
        <v>4.7229683313963121E-2</v>
      </c>
      <c r="I226" s="30">
        <f t="shared" si="21"/>
        <v>0.25178596535321895</v>
      </c>
      <c r="J226" s="30">
        <f t="shared" si="22"/>
        <v>0.26795895009851584</v>
      </c>
      <c r="K226" s="30">
        <f>(Constantes!$D$10/0.8)*(Constantes!$D$5*J226^2+Constantes!$D$6*J226+Constantes!$D$7)</f>
        <v>9.425428119830972</v>
      </c>
      <c r="L226" s="30">
        <f>(Constantes!$D$10/0.8)*(0.00376*D226^2-0.0516*D226-6.967)</f>
        <v>-2.6288978999999997</v>
      </c>
      <c r="M226" s="30">
        <f t="shared" si="23"/>
        <v>1.2366328188486633</v>
      </c>
      <c r="N226" s="23"/>
      <c r="O226" s="23"/>
      <c r="P226" s="21"/>
    </row>
    <row r="227" spans="2:16" x14ac:dyDescent="0.25">
      <c r="B227" s="17"/>
      <c r="C227" s="30">
        <v>224</v>
      </c>
      <c r="D227" s="30">
        <f>(Clima!D227+Clima!E227)/2</f>
        <v>2.2999999999999998</v>
      </c>
      <c r="E227" s="30">
        <f t="shared" si="18"/>
        <v>0.72121376650791569</v>
      </c>
      <c r="F227" s="30">
        <f t="shared" si="19"/>
        <v>5.1482820824590748E-2</v>
      </c>
      <c r="G227" s="30">
        <f t="shared" si="20"/>
        <v>2.4955696999999999</v>
      </c>
      <c r="H227" s="30">
        <f>0.001013*Constantes!$D$4/(0.622*G227)</f>
        <v>4.7292239368889565E-2</v>
      </c>
      <c r="I227" s="30">
        <f t="shared" si="21"/>
        <v>0.26315757315434268</v>
      </c>
      <c r="J227" s="30">
        <f t="shared" si="22"/>
        <v>0.26260037771375455</v>
      </c>
      <c r="K227" s="30">
        <f>(Constantes!$D$10/0.8)*(Constantes!$D$5*J227^2+Constantes!$D$6*J227+Constantes!$D$7)</f>
        <v>9.4621712922993222</v>
      </c>
      <c r="L227" s="30">
        <f>(Constantes!$D$10/0.8)*(0.00376*D227^2-0.0516*D227-6.967)</f>
        <v>-2.6496710999999995</v>
      </c>
      <c r="M227" s="30">
        <f t="shared" si="23"/>
        <v>1.2947526109085465</v>
      </c>
      <c r="N227" s="23"/>
      <c r="O227" s="23"/>
      <c r="P227" s="21"/>
    </row>
    <row r="228" spans="2:16" x14ac:dyDescent="0.25">
      <c r="B228" s="17"/>
      <c r="C228" s="30">
        <v>225</v>
      </c>
      <c r="D228" s="30">
        <f>(Clima!D228+Clima!E228)/2</f>
        <v>1.9</v>
      </c>
      <c r="E228" s="30">
        <f t="shared" si="18"/>
        <v>0.70087451158394487</v>
      </c>
      <c r="F228" s="30">
        <f t="shared" si="19"/>
        <v>5.0198399424905157E-2</v>
      </c>
      <c r="G228" s="30">
        <f t="shared" si="20"/>
        <v>2.4965140999999997</v>
      </c>
      <c r="H228" s="30">
        <f>0.001013*Constantes!$D$4/(0.622*G228)</f>
        <v>4.7274349307359381E-2</v>
      </c>
      <c r="I228" s="30">
        <f t="shared" si="21"/>
        <v>0.25992208280031148</v>
      </c>
      <c r="J228" s="30">
        <f t="shared" si="22"/>
        <v>0.25716399116969624</v>
      </c>
      <c r="K228" s="30">
        <f>(Constantes!$D$10/0.8)*(Constantes!$D$5*J228^2+Constantes!$D$6*J228+Constantes!$D$7)</f>
        <v>9.4991526913761781</v>
      </c>
      <c r="L228" s="30">
        <f>(Constantes!$D$10/0.8)*(0.00376*D228^2-0.0516*D228-6.967)</f>
        <v>-2.6442998999999996</v>
      </c>
      <c r="M228" s="30">
        <f t="shared" si="23"/>
        <v>1.2879197043478892</v>
      </c>
      <c r="N228" s="23"/>
      <c r="O228" s="23"/>
      <c r="P228" s="21"/>
    </row>
    <row r="229" spans="2:16" x14ac:dyDescent="0.25">
      <c r="B229" s="17"/>
      <c r="C229" s="30">
        <v>226</v>
      </c>
      <c r="D229" s="30">
        <f>(Clima!D229+Clima!E229)/2</f>
        <v>-0.60000000000000053</v>
      </c>
      <c r="E229" s="30">
        <f t="shared" si="18"/>
        <v>0.5848446886506028</v>
      </c>
      <c r="F229" s="30">
        <f t="shared" si="19"/>
        <v>4.2777557956370053E-2</v>
      </c>
      <c r="G229" s="30">
        <f t="shared" si="20"/>
        <v>2.5024166000000001</v>
      </c>
      <c r="H229" s="30">
        <f>0.001013*Constantes!$D$4/(0.622*G229)</f>
        <v>4.7162842355724426E-2</v>
      </c>
      <c r="I229" s="30">
        <f t="shared" si="21"/>
        <v>0</v>
      </c>
      <c r="J229" s="30">
        <f t="shared" si="22"/>
        <v>0.25165140138500097</v>
      </c>
      <c r="K229" s="30">
        <f>(Constantes!$D$10/0.8)*(Constantes!$D$5*J229^2+Constantes!$D$6*J229+Constantes!$D$7)</f>
        <v>9.5363487187361393</v>
      </c>
      <c r="L229" s="30">
        <f>(Constantes!$D$10/0.8)*(0.00376*D229^2-0.0516*D229-6.967)</f>
        <v>-2.6005073999999992</v>
      </c>
      <c r="M229" s="30">
        <f t="shared" si="23"/>
        <v>0</v>
      </c>
      <c r="N229" s="23"/>
      <c r="O229" s="23"/>
      <c r="P229" s="21"/>
    </row>
    <row r="230" spans="2:16" x14ac:dyDescent="0.25">
      <c r="B230" s="17"/>
      <c r="C230" s="30">
        <v>227</v>
      </c>
      <c r="D230" s="30">
        <f>(Clima!D230+Clima!E230)/2</f>
        <v>-0.29999999999999982</v>
      </c>
      <c r="E230" s="30">
        <f t="shared" si="18"/>
        <v>0.59780572554988032</v>
      </c>
      <c r="F230" s="30">
        <f t="shared" si="19"/>
        <v>4.3614945313311788E-2</v>
      </c>
      <c r="G230" s="30">
        <f t="shared" si="20"/>
        <v>2.5017082999999998</v>
      </c>
      <c r="H230" s="30">
        <f>0.001013*Constantes!$D$4/(0.622*G230)</f>
        <v>4.7176195407813107E-2</v>
      </c>
      <c r="I230" s="30">
        <f t="shared" si="21"/>
        <v>0</v>
      </c>
      <c r="J230" s="30">
        <f t="shared" si="22"/>
        <v>0.24606424185899331</v>
      </c>
      <c r="K230" s="30">
        <f>(Constantes!$D$10/0.8)*(Constantes!$D$5*J230^2+Constantes!$D$6*J230+Constantes!$D$7)</f>
        <v>9.5737358052735075</v>
      </c>
      <c r="L230" s="30">
        <f>(Constantes!$D$10/0.8)*(0.00376*D230^2-0.0516*D230-6.967)</f>
        <v>-2.6066930999999998</v>
      </c>
      <c r="M230" s="30">
        <f t="shared" si="23"/>
        <v>0</v>
      </c>
      <c r="N230" s="23"/>
      <c r="O230" s="23"/>
      <c r="P230" s="21"/>
    </row>
    <row r="231" spans="2:16" x14ac:dyDescent="0.25">
      <c r="B231" s="17"/>
      <c r="C231" s="30">
        <v>228</v>
      </c>
      <c r="D231" s="30">
        <f>(Clima!D231+Clima!E231)/2</f>
        <v>0</v>
      </c>
      <c r="E231" s="30">
        <f t="shared" si="18"/>
        <v>0.61102013344096318</v>
      </c>
      <c r="F231" s="30">
        <f t="shared" si="19"/>
        <v>4.446640286239343E-2</v>
      </c>
      <c r="G231" s="30">
        <f t="shared" si="20"/>
        <v>2.5009999999999999</v>
      </c>
      <c r="H231" s="30">
        <f>0.001013*Constantes!$D$4/(0.622*G231)</f>
        <v>4.7189556023249868E-2</v>
      </c>
      <c r="I231" s="30">
        <f t="shared" si="21"/>
        <v>0</v>
      </c>
      <c r="J231" s="30">
        <f t="shared" si="22"/>
        <v>0.24040416818762153</v>
      </c>
      <c r="K231" s="30">
        <f>(Constantes!$D$10/0.8)*(Constantes!$D$5*J231^2+Constantes!$D$6*J231+Constantes!$D$7)</f>
        <v>9.6112904329571602</v>
      </c>
      <c r="L231" s="30">
        <f>(Constantes!$D$10/0.8)*(0.00376*D231^2-0.0516*D231-6.967)</f>
        <v>-2.6126249999999995</v>
      </c>
      <c r="M231" s="30">
        <f t="shared" si="23"/>
        <v>0</v>
      </c>
      <c r="N231" s="23"/>
      <c r="O231" s="23"/>
      <c r="P231" s="21"/>
    </row>
    <row r="232" spans="2:16" x14ac:dyDescent="0.25">
      <c r="B232" s="17"/>
      <c r="C232" s="30">
        <v>229</v>
      </c>
      <c r="D232" s="30">
        <f>(Clima!D232+Clima!E232)/2</f>
        <v>0.5</v>
      </c>
      <c r="E232" s="30">
        <f t="shared" si="18"/>
        <v>0.6336187654716029</v>
      </c>
      <c r="F232" s="30">
        <f t="shared" si="19"/>
        <v>4.591729381014055E-2</v>
      </c>
      <c r="G232" s="30">
        <f t="shared" si="20"/>
        <v>2.4998195000000001</v>
      </c>
      <c r="H232" s="30">
        <f>0.001013*Constantes!$D$4/(0.622*G232)</f>
        <v>4.7211840540546189E-2</v>
      </c>
      <c r="I232" s="30">
        <f t="shared" si="21"/>
        <v>0.24851500271683855</v>
      </c>
      <c r="J232" s="30">
        <f t="shared" si="22"/>
        <v>0.23467285757286874</v>
      </c>
      <c r="K232" s="30">
        <f>(Constantes!$D$10/0.8)*(Constantes!$D$5*J232^2+Constantes!$D$6*J232+Constantes!$D$7)</f>
        <v>9.6489891565426369</v>
      </c>
      <c r="L232" s="30">
        <f>(Constantes!$D$10/0.8)*(0.00376*D232^2-0.0516*D232-6.967)</f>
        <v>-2.6219474999999997</v>
      </c>
      <c r="M232" s="30">
        <f t="shared" si="23"/>
        <v>1.2667415630764436</v>
      </c>
      <c r="N232" s="23"/>
      <c r="O232" s="23"/>
      <c r="P232" s="21"/>
    </row>
    <row r="233" spans="2:16" x14ac:dyDescent="0.25">
      <c r="B233" s="17"/>
      <c r="C233" s="30">
        <v>230</v>
      </c>
      <c r="D233" s="30">
        <f>(Clima!D233+Clima!E233)/2</f>
        <v>0.29999999999999982</v>
      </c>
      <c r="E233" s="30">
        <f t="shared" si="18"/>
        <v>0.62449216326112533</v>
      </c>
      <c r="F233" s="30">
        <f t="shared" si="19"/>
        <v>4.5332124645800227E-2</v>
      </c>
      <c r="G233" s="30">
        <f t="shared" si="20"/>
        <v>2.5002917</v>
      </c>
      <c r="H233" s="30">
        <f>0.001013*Constantes!$D$4/(0.622*G233)</f>
        <v>4.7202924208462525E-2</v>
      </c>
      <c r="I233" s="30">
        <f t="shared" si="21"/>
        <v>0.24687646012825404</v>
      </c>
      <c r="J233" s="30">
        <f t="shared" si="22"/>
        <v>0.22887200832576216</v>
      </c>
      <c r="K233" s="30">
        <f>(Constantes!$D$10/0.8)*(Constantes!$D$5*J233^2+Constantes!$D$6*J233+Constantes!$D$7)</f>
        <v>9.6868086251175551</v>
      </c>
      <c r="L233" s="30">
        <f>(Constantes!$D$10/0.8)*(0.00376*D233^2-0.0516*D233-6.967)</f>
        <v>-2.6183030999999994</v>
      </c>
      <c r="M233" s="30">
        <f t="shared" si="23"/>
        <v>1.2667586177762553</v>
      </c>
      <c r="N233" s="23"/>
      <c r="O233" s="23"/>
      <c r="P233" s="21"/>
    </row>
    <row r="234" spans="2:16" x14ac:dyDescent="0.25">
      <c r="B234" s="17"/>
      <c r="C234" s="30">
        <v>231</v>
      </c>
      <c r="D234" s="30">
        <f>(Clima!D234+Clima!E234)/2</f>
        <v>0.60000000000000053</v>
      </c>
      <c r="E234" s="30">
        <f t="shared" si="18"/>
        <v>0.63822612447325822</v>
      </c>
      <c r="F234" s="30">
        <f t="shared" si="19"/>
        <v>4.6212306718595969E-2</v>
      </c>
      <c r="G234" s="30">
        <f t="shared" si="20"/>
        <v>2.4995833999999997</v>
      </c>
      <c r="H234" s="30">
        <f>0.001013*Constantes!$D$4/(0.622*G234)</f>
        <v>4.7216299969886154E-2</v>
      </c>
      <c r="I234" s="30">
        <f t="shared" si="21"/>
        <v>0.24933353146738296</v>
      </c>
      <c r="J234" s="30">
        <f t="shared" si="22"/>
        <v>0.22300333936312622</v>
      </c>
      <c r="K234" s="30">
        <f>(Constantes!$D$10/0.8)*(Constantes!$D$5*J234^2+Constantes!$D$6*J234+Constantes!$D$7)</f>
        <v>9.7247256034566796</v>
      </c>
      <c r="L234" s="30">
        <f>(Constantes!$D$10/0.8)*(0.00376*D234^2-0.0516*D234-6.967)</f>
        <v>-2.6237273999999995</v>
      </c>
      <c r="M234" s="30">
        <f t="shared" si="23"/>
        <v>1.2855769235591701</v>
      </c>
      <c r="N234" s="23"/>
      <c r="O234" s="23"/>
      <c r="P234" s="21"/>
    </row>
    <row r="235" spans="2:16" x14ac:dyDescent="0.25">
      <c r="B235" s="17"/>
      <c r="C235" s="30">
        <v>232</v>
      </c>
      <c r="D235" s="30">
        <f>(Clima!D235+Clima!E235)/2</f>
        <v>2</v>
      </c>
      <c r="E235" s="30">
        <f t="shared" si="18"/>
        <v>0.70591123759610253</v>
      </c>
      <c r="F235" s="30">
        <f t="shared" si="19"/>
        <v>5.0516895403570836E-2</v>
      </c>
      <c r="G235" s="30">
        <f t="shared" si="20"/>
        <v>2.4962779999999998</v>
      </c>
      <c r="H235" s="30">
        <f>0.001013*Constantes!$D$4/(0.622*G235)</f>
        <v>4.7278820553699516E-2</v>
      </c>
      <c r="I235" s="30">
        <f t="shared" si="21"/>
        <v>0.26073204911878245</v>
      </c>
      <c r="J235" s="30">
        <f t="shared" si="22"/>
        <v>0.21706858969823073</v>
      </c>
      <c r="K235" s="30">
        <f>(Constantes!$D$10/0.8)*(Constantes!$D$5*J235^2+Constantes!$D$6*J235+Constantes!$D$7)</f>
        <v>9.7627169931631741</v>
      </c>
      <c r="L235" s="30">
        <f>(Constantes!$D$10/0.8)*(0.00376*D235^2-0.0516*D235-6.967)</f>
        <v>-2.6456849999999994</v>
      </c>
      <c r="M235" s="30">
        <f t="shared" si="23"/>
        <v>1.3465476939025285</v>
      </c>
      <c r="N235" s="23"/>
      <c r="O235" s="23"/>
      <c r="P235" s="21"/>
    </row>
    <row r="236" spans="2:16" x14ac:dyDescent="0.25">
      <c r="B236" s="17"/>
      <c r="C236" s="30">
        <v>233</v>
      </c>
      <c r="D236" s="30">
        <f>(Clima!D236+Clima!E236)/2</f>
        <v>1.4000000000000004</v>
      </c>
      <c r="E236" s="30">
        <f t="shared" si="18"/>
        <v>0.6761639869625562</v>
      </c>
      <c r="F236" s="30">
        <f t="shared" si="19"/>
        <v>4.8631666509690981E-2</v>
      </c>
      <c r="G236" s="30">
        <f t="shared" si="20"/>
        <v>2.4976946</v>
      </c>
      <c r="H236" s="30">
        <f>0.001013*Constantes!$D$4/(0.622*G236)</f>
        <v>4.7252005755286458E-2</v>
      </c>
      <c r="I236" s="30">
        <f t="shared" si="21"/>
        <v>0.25586194893460729</v>
      </c>
      <c r="J236" s="30">
        <f t="shared" si="22"/>
        <v>0.21106951792548378</v>
      </c>
      <c r="K236" s="30">
        <f>(Constantes!$D$10/0.8)*(Constantes!$D$5*J236^2+Constantes!$D$6*J236+Constantes!$D$7)</f>
        <v>9.8007598535729024</v>
      </c>
      <c r="L236" s="30">
        <f>(Constantes!$D$10/0.8)*(0.00376*D236^2-0.0516*D236-6.967)</f>
        <v>-2.6369513999999996</v>
      </c>
      <c r="M236" s="30">
        <f t="shared" si="23"/>
        <v>1.3314176892903342</v>
      </c>
      <c r="N236" s="23"/>
      <c r="O236" s="23"/>
      <c r="P236" s="21"/>
    </row>
    <row r="237" spans="2:16" x14ac:dyDescent="0.25">
      <c r="B237" s="17"/>
      <c r="C237" s="30">
        <v>234</v>
      </c>
      <c r="D237" s="30">
        <f>(Clima!D237+Clima!E237)/2</f>
        <v>0.59999999999999964</v>
      </c>
      <c r="E237" s="30">
        <f t="shared" si="18"/>
        <v>0.63822612447325811</v>
      </c>
      <c r="F237" s="30">
        <f t="shared" si="19"/>
        <v>4.6212306718595962E-2</v>
      </c>
      <c r="G237" s="30">
        <f t="shared" si="20"/>
        <v>2.4995833999999997</v>
      </c>
      <c r="H237" s="30">
        <f>0.001013*Constantes!$D$4/(0.622*G237)</f>
        <v>4.7216299969886154E-2</v>
      </c>
      <c r="I237" s="30">
        <f t="shared" si="21"/>
        <v>0.24933353146738296</v>
      </c>
      <c r="J237" s="30">
        <f t="shared" si="22"/>
        <v>0.20500790169932229</v>
      </c>
      <c r="K237" s="30">
        <f>(Constantes!$D$10/0.8)*(Constantes!$D$5*J237^2+Constantes!$D$6*J237+Constantes!$D$7)</f>
        <v>9.8388314223989148</v>
      </c>
      <c r="L237" s="30">
        <f>(Constantes!$D$10/0.8)*(0.00376*D237^2-0.0516*D237-6.967)</f>
        <v>-2.6237273999999995</v>
      </c>
      <c r="M237" s="30">
        <f t="shared" si="23"/>
        <v>1.3083372489974461</v>
      </c>
      <c r="N237" s="23"/>
      <c r="O237" s="23"/>
      <c r="P237" s="21"/>
    </row>
    <row r="238" spans="2:16" x14ac:dyDescent="0.25">
      <c r="B238" s="17"/>
      <c r="C238" s="30">
        <v>235</v>
      </c>
      <c r="D238" s="30">
        <f>(Clima!D238+Clima!E238)/2</f>
        <v>-1.5</v>
      </c>
      <c r="E238" s="30">
        <f t="shared" si="18"/>
        <v>0.54744015979603111</v>
      </c>
      <c r="F238" s="30">
        <f t="shared" si="19"/>
        <v>4.0347906551751626E-2</v>
      </c>
      <c r="G238" s="30">
        <f t="shared" si="20"/>
        <v>2.5045414999999998</v>
      </c>
      <c r="H238" s="30">
        <f>0.001013*Constantes!$D$4/(0.622*G238)</f>
        <v>4.7122828515378135E-2</v>
      </c>
      <c r="I238" s="30">
        <f t="shared" si="21"/>
        <v>0</v>
      </c>
      <c r="J238" s="30">
        <f t="shared" si="22"/>
        <v>0.19888553720745422</v>
      </c>
      <c r="K238" s="30">
        <f>(Constantes!$D$10/0.8)*(Constantes!$D$5*J238^2+Constantes!$D$6*J238+Constantes!$D$7)</f>
        <v>9.8769091360935786</v>
      </c>
      <c r="L238" s="30">
        <f>(Constantes!$D$10/0.8)*(0.00376*D238^2-0.0516*D238-6.967)</f>
        <v>-2.5804274999999994</v>
      </c>
      <c r="M238" s="30">
        <f t="shared" si="23"/>
        <v>0</v>
      </c>
      <c r="N238" s="23"/>
      <c r="O238" s="23"/>
      <c r="P238" s="21"/>
    </row>
    <row r="239" spans="2:16" x14ac:dyDescent="0.25">
      <c r="B239" s="17"/>
      <c r="C239" s="30">
        <v>236</v>
      </c>
      <c r="D239" s="30">
        <f>(Clima!D239+Clima!E239)/2</f>
        <v>-1.4000000000000004</v>
      </c>
      <c r="E239" s="30">
        <f t="shared" si="18"/>
        <v>0.55148891999722116</v>
      </c>
      <c r="F239" s="30">
        <f t="shared" si="19"/>
        <v>4.0611858441332561E-2</v>
      </c>
      <c r="G239" s="30">
        <f t="shared" si="20"/>
        <v>2.5043053999999998</v>
      </c>
      <c r="H239" s="30">
        <f>0.001013*Constantes!$D$4/(0.622*G239)</f>
        <v>4.7127271144385155E-2</v>
      </c>
      <c r="I239" s="30">
        <f t="shared" si="21"/>
        <v>0</v>
      </c>
      <c r="J239" s="30">
        <f t="shared" si="22"/>
        <v>0.19270423863861028</v>
      </c>
      <c r="K239" s="30">
        <f>(Constantes!$D$10/0.8)*(Constantes!$D$5*J239^2+Constantes!$D$6*J239+Constantes!$D$7)</f>
        <v>9.9149706499062056</v>
      </c>
      <c r="L239" s="30">
        <f>(Constantes!$D$10/0.8)*(0.00376*D239^2-0.0516*D239-6.967)</f>
        <v>-2.5827713999999995</v>
      </c>
      <c r="M239" s="30">
        <f t="shared" si="23"/>
        <v>0</v>
      </c>
      <c r="N239" s="23"/>
      <c r="O239" s="23"/>
      <c r="P239" s="21"/>
    </row>
    <row r="240" spans="2:16" x14ac:dyDescent="0.25">
      <c r="B240" s="17"/>
      <c r="C240" s="30">
        <v>237</v>
      </c>
      <c r="D240" s="30">
        <f>(Clima!D240+Clima!E240)/2</f>
        <v>1.7000000000000002</v>
      </c>
      <c r="E240" s="30">
        <f t="shared" si="18"/>
        <v>0.69089619530074076</v>
      </c>
      <c r="F240" s="30">
        <f t="shared" si="19"/>
        <v>4.9566579862790137E-2</v>
      </c>
      <c r="G240" s="30">
        <f t="shared" si="20"/>
        <v>2.4969863000000001</v>
      </c>
      <c r="H240" s="30">
        <f>0.001013*Constantes!$D$4/(0.622*G240)</f>
        <v>4.7265409351323992E-2</v>
      </c>
      <c r="I240" s="30">
        <f t="shared" si="21"/>
        <v>0.25830004698688469</v>
      </c>
      <c r="J240" s="30">
        <f t="shared" si="22"/>
        <v>0.18646583764495964</v>
      </c>
      <c r="K240" s="30">
        <f>(Constantes!$D$10/0.8)*(Constantes!$D$5*J240^2+Constantes!$D$6*J240+Constantes!$D$7)</f>
        <v>9.9529938576143486</v>
      </c>
      <c r="L240" s="30">
        <f>(Constantes!$D$10/0.8)*(0.00376*D240^2-0.0516*D240-6.967)</f>
        <v>-2.6414450999999994</v>
      </c>
      <c r="M240" s="30">
        <f t="shared" si="23"/>
        <v>1.3744016314222929</v>
      </c>
      <c r="N240" s="23"/>
      <c r="O240" s="23"/>
      <c r="P240" s="21"/>
    </row>
    <row r="241" spans="2:16" x14ac:dyDescent="0.25">
      <c r="B241" s="17"/>
      <c r="C241" s="30">
        <v>238</v>
      </c>
      <c r="D241" s="30">
        <f>(Clima!D241+Clima!E241)/2</f>
        <v>2.9999999999999996</v>
      </c>
      <c r="E241" s="30">
        <f t="shared" si="18"/>
        <v>0.75806427648670083</v>
      </c>
      <c r="F241" s="30">
        <f t="shared" si="19"/>
        <v>5.3798534274979479E-2</v>
      </c>
      <c r="G241" s="30">
        <f t="shared" si="20"/>
        <v>2.4939169999999997</v>
      </c>
      <c r="H241" s="30">
        <f>0.001013*Constantes!$D$4/(0.622*G241)</f>
        <v>4.7323579579491994E-2</v>
      </c>
      <c r="I241" s="30">
        <f t="shared" si="21"/>
        <v>0.26878984296727015</v>
      </c>
      <c r="J241" s="30">
        <f t="shared" si="22"/>
        <v>0.18017218279935246</v>
      </c>
      <c r="K241" s="30">
        <f>(Constantes!$D$10/0.8)*(Constantes!$D$5*J241^2+Constantes!$D$6*J241+Constantes!$D$7)</f>
        <v>9.9909569109074265</v>
      </c>
      <c r="L241" s="30">
        <f>(Constantes!$D$10/0.8)*(0.00376*D241^2-0.0516*D241-6.967)</f>
        <v>-2.6579849999999996</v>
      </c>
      <c r="M241" s="30">
        <f t="shared" si="23"/>
        <v>1.4339348205810962</v>
      </c>
      <c r="N241" s="23"/>
      <c r="O241" s="23"/>
      <c r="P241" s="21"/>
    </row>
    <row r="242" spans="2:16" x14ac:dyDescent="0.25">
      <c r="B242" s="17"/>
      <c r="C242" s="30">
        <v>239</v>
      </c>
      <c r="D242" s="30">
        <f>(Clima!D242+Clima!E242)/2</f>
        <v>2.0999999999999996</v>
      </c>
      <c r="E242" s="30">
        <f t="shared" si="18"/>
        <v>0.71097990605014338</v>
      </c>
      <c r="F242" s="30">
        <f t="shared" si="19"/>
        <v>5.0837125796136952E-2</v>
      </c>
      <c r="G242" s="30">
        <f t="shared" si="20"/>
        <v>2.4960418999999998</v>
      </c>
      <c r="H242" s="30">
        <f>0.001013*Constantes!$D$4/(0.622*G242)</f>
        <v>4.7283292645907873E-2</v>
      </c>
      <c r="I242" s="30">
        <f t="shared" si="21"/>
        <v>0.26154129559077077</v>
      </c>
      <c r="J242" s="30">
        <f t="shared" si="22"/>
        <v>0.17382513904754765</v>
      </c>
      <c r="K242" s="30">
        <f>(Constantes!$D$10/0.8)*(Constantes!$D$5*J242^2+Constantes!$D$6*J242+Constantes!$D$7)</f>
        <v>10.028838238401679</v>
      </c>
      <c r="L242" s="30">
        <f>(Constantes!$D$10/0.8)*(0.00376*D242^2-0.0516*D242-6.967)</f>
        <v>-2.6470418999999996</v>
      </c>
      <c r="M242" s="30">
        <f t="shared" si="23"/>
        <v>1.4060535089044157</v>
      </c>
      <c r="N242" s="23"/>
      <c r="O242" s="23"/>
      <c r="P242" s="21"/>
    </row>
    <row r="243" spans="2:16" x14ac:dyDescent="0.25">
      <c r="B243" s="17"/>
      <c r="C243" s="30">
        <v>240</v>
      </c>
      <c r="D243" s="30">
        <f>(Clima!D243+Clima!E243)/2</f>
        <v>3.7</v>
      </c>
      <c r="E243" s="30">
        <f t="shared" si="18"/>
        <v>0.79656704122309585</v>
      </c>
      <c r="F243" s="30">
        <f t="shared" si="19"/>
        <v>5.6203091112967181E-2</v>
      </c>
      <c r="G243" s="30">
        <f t="shared" si="20"/>
        <v>2.4922643</v>
      </c>
      <c r="H243" s="30">
        <f>0.001013*Constantes!$D$4/(0.622*G243)</f>
        <v>4.7354961355482207E-2</v>
      </c>
      <c r="I243" s="30">
        <f t="shared" si="21"/>
        <v>0.27438020492759929</v>
      </c>
      <c r="J243" s="30">
        <f t="shared" si="22"/>
        <v>0.16742658715558911</v>
      </c>
      <c r="K243" s="30">
        <f>(Constantes!$D$10/0.8)*(Constantes!$D$5*J243^2+Constantes!$D$6*J243+Constantes!$D$7)</f>
        <v>10.066616564265994</v>
      </c>
      <c r="L243" s="30">
        <f>(Constantes!$D$10/0.8)*(0.00376*D243^2-0.0516*D243-6.967)</f>
        <v>-2.6649170999999994</v>
      </c>
      <c r="M243" s="30">
        <f t="shared" si="23"/>
        <v>1.4784637526516315</v>
      </c>
      <c r="N243" s="23"/>
      <c r="O243" s="23"/>
      <c r="P243" s="21"/>
    </row>
    <row r="244" spans="2:16" x14ac:dyDescent="0.25">
      <c r="B244" s="17"/>
      <c r="C244" s="30">
        <v>241</v>
      </c>
      <c r="D244" s="30">
        <f>(Clima!D244+Clima!E244)/2</f>
        <v>3.5</v>
      </c>
      <c r="E244" s="30">
        <f t="shared" si="18"/>
        <v>0.78539400694677231</v>
      </c>
      <c r="F244" s="30">
        <f t="shared" si="19"/>
        <v>5.5506848718348038E-2</v>
      </c>
      <c r="G244" s="30">
        <f t="shared" si="20"/>
        <v>2.4927364999999999</v>
      </c>
      <c r="H244" s="30">
        <f>0.001013*Constantes!$D$4/(0.622*G244)</f>
        <v>4.7345990887583948E-2</v>
      </c>
      <c r="I244" s="30">
        <f t="shared" si="21"/>
        <v>0.27278749500487953</v>
      </c>
      <c r="J244" s="30">
        <f t="shared" si="22"/>
        <v>0.16097842315249489</v>
      </c>
      <c r="K244" s="30">
        <f>(Constantes!$D$10/0.8)*(Constantes!$D$5*J244^2+Constantes!$D$6*J244+Constantes!$D$7)</f>
        <v>10.104270926438545</v>
      </c>
      <c r="L244" s="30">
        <f>(Constantes!$D$10/0.8)*(0.00376*D244^2-0.0516*D244-6.967)</f>
        <v>-2.6630774999999995</v>
      </c>
      <c r="M244" s="30">
        <f t="shared" si="23"/>
        <v>1.4786007636701863</v>
      </c>
      <c r="N244" s="23"/>
      <c r="O244" s="23"/>
      <c r="P244" s="21"/>
    </row>
    <row r="245" spans="2:16" x14ac:dyDescent="0.25">
      <c r="B245" s="17"/>
      <c r="C245" s="30">
        <v>242</v>
      </c>
      <c r="D245" s="30">
        <f>(Clima!D245+Clima!E245)/2</f>
        <v>3</v>
      </c>
      <c r="E245" s="30">
        <f t="shared" si="18"/>
        <v>0.75806427648670083</v>
      </c>
      <c r="F245" s="30">
        <f t="shared" si="19"/>
        <v>5.3798534274979479E-2</v>
      </c>
      <c r="G245" s="30">
        <f t="shared" si="20"/>
        <v>2.4939169999999997</v>
      </c>
      <c r="H245" s="30">
        <f>0.001013*Constantes!$D$4/(0.622*G245)</f>
        <v>4.7323579579491994E-2</v>
      </c>
      <c r="I245" s="30">
        <f t="shared" si="21"/>
        <v>0.26878984296727015</v>
      </c>
      <c r="J245" s="30">
        <f t="shared" si="22"/>
        <v>0.15448255776842162</v>
      </c>
      <c r="K245" s="30">
        <f>(Constantes!$D$10/0.8)*(Constantes!$D$5*J245^2+Constantes!$D$6*J245+Constantes!$D$7)</f>
        <v>10.141780694414786</v>
      </c>
      <c r="L245" s="30">
        <f>(Constantes!$D$10/0.8)*(0.00376*D245^2-0.0516*D245-6.967)</f>
        <v>-2.6579849999999996</v>
      </c>
      <c r="M245" s="30">
        <f t="shared" si="23"/>
        <v>1.4663667414488344</v>
      </c>
      <c r="N245" s="23"/>
      <c r="O245" s="23"/>
      <c r="P245" s="21"/>
    </row>
    <row r="246" spans="2:16" x14ac:dyDescent="0.25">
      <c r="B246" s="17"/>
      <c r="C246" s="30">
        <v>243</v>
      </c>
      <c r="D246" s="30">
        <f>(Clima!D246+Clima!E246)/2</f>
        <v>2</v>
      </c>
      <c r="E246" s="30">
        <f t="shared" si="18"/>
        <v>0.70591123759610253</v>
      </c>
      <c r="F246" s="30">
        <f t="shared" si="19"/>
        <v>5.0516895403570836E-2</v>
      </c>
      <c r="G246" s="30">
        <f t="shared" si="20"/>
        <v>2.4962779999999998</v>
      </c>
      <c r="H246" s="30">
        <f>0.001013*Constantes!$D$4/(0.622*G246)</f>
        <v>4.7278820553699516E-2</v>
      </c>
      <c r="I246" s="30">
        <f t="shared" si="21"/>
        <v>0.26073204911878245</v>
      </c>
      <c r="J246" s="30">
        <f t="shared" si="22"/>
        <v>0.14794091586847496</v>
      </c>
      <c r="K246" s="30">
        <f>(Constantes!$D$10/0.8)*(Constantes!$D$5*J246^2+Constantes!$D$6*J246+Constantes!$D$7)</f>
        <v>10.17912558658773</v>
      </c>
      <c r="L246" s="30">
        <f>(Constantes!$D$10/0.8)*(0.00376*D246^2-0.0516*D246-6.967)</f>
        <v>-2.6456849999999994</v>
      </c>
      <c r="M246" s="30">
        <f t="shared" si="23"/>
        <v>1.4334045465699323</v>
      </c>
      <c r="N246" s="23"/>
      <c r="O246" s="23"/>
      <c r="P246" s="21"/>
    </row>
    <row r="247" spans="2:16" x14ac:dyDescent="0.25">
      <c r="B247" s="17"/>
      <c r="C247" s="30">
        <v>244</v>
      </c>
      <c r="D247" s="30">
        <f>(Clima!D247+Clima!E247)/2</f>
        <v>1.7999999999999998</v>
      </c>
      <c r="E247" s="30">
        <f t="shared" si="18"/>
        <v>0.69586955492486935</v>
      </c>
      <c r="F247" s="30">
        <f t="shared" si="19"/>
        <v>4.9881630142067222E-2</v>
      </c>
      <c r="G247" s="30">
        <f t="shared" si="20"/>
        <v>2.4967501999999997</v>
      </c>
      <c r="H247" s="30">
        <f>0.001013*Constantes!$D$4/(0.622*G247)</f>
        <v>4.7269878906647494E-2</v>
      </c>
      <c r="I247" s="30">
        <f t="shared" si="21"/>
        <v>0.25911141070453542</v>
      </c>
      <c r="J247" s="30">
        <f t="shared" si="22"/>
        <v>0.14135543588232999</v>
      </c>
      <c r="K247" s="30">
        <f>(Constantes!$D$10/0.8)*(Constantes!$D$5*J247^2+Constantes!$D$6*J247+Constantes!$D$7)</f>
        <v>10.216285687122138</v>
      </c>
      <c r="L247" s="30">
        <f>(Constantes!$D$10/0.8)*(0.00376*D247^2-0.0516*D247-6.967)</f>
        <v>-2.6428865999999993</v>
      </c>
      <c r="M247" s="30">
        <f t="shared" si="23"/>
        <v>1.4329228819825039</v>
      </c>
      <c r="N247" s="23"/>
      <c r="O247" s="23"/>
      <c r="P247" s="21"/>
    </row>
    <row r="248" spans="2:16" x14ac:dyDescent="0.25">
      <c r="B248" s="17"/>
      <c r="C248" s="30">
        <v>245</v>
      </c>
      <c r="D248" s="30">
        <f>(Clima!D248+Clima!E248)/2</f>
        <v>-1.6000000000000005</v>
      </c>
      <c r="E248" s="30">
        <f t="shared" si="18"/>
        <v>0.54341772586112125</v>
      </c>
      <c r="F248" s="30">
        <f t="shared" si="19"/>
        <v>4.0085433969043273E-2</v>
      </c>
      <c r="G248" s="30">
        <f t="shared" si="20"/>
        <v>2.5047775999999997</v>
      </c>
      <c r="H248" s="30">
        <f>0.001013*Constantes!$D$4/(0.622*G248)</f>
        <v>4.7118386723894339E-2</v>
      </c>
      <c r="I248" s="30">
        <f t="shared" si="21"/>
        <v>0</v>
      </c>
      <c r="J248" s="30">
        <f t="shared" si="22"/>
        <v>0.13472806922983294</v>
      </c>
      <c r="K248" s="30">
        <f>(Constantes!$D$10/0.8)*(Constantes!$D$5*J248^2+Constantes!$D$6*J248+Constantes!$D$7)</f>
        <v>10.253241462344713</v>
      </c>
      <c r="L248" s="30">
        <f>(Constantes!$D$10/0.8)*(0.00376*D248^2-0.0516*D248-6.967)</f>
        <v>-2.5780553999999998</v>
      </c>
      <c r="M248" s="30">
        <f t="shared" si="23"/>
        <v>0</v>
      </c>
      <c r="N248" s="23"/>
      <c r="O248" s="23"/>
      <c r="P248" s="21"/>
    </row>
    <row r="249" spans="2:16" x14ac:dyDescent="0.25">
      <c r="B249" s="17"/>
      <c r="C249" s="30">
        <v>246</v>
      </c>
      <c r="D249" s="30">
        <f>(Clima!D249+Clima!E249)/2</f>
        <v>0.5</v>
      </c>
      <c r="E249" s="30">
        <f t="shared" si="18"/>
        <v>0.6336187654716029</v>
      </c>
      <c r="F249" s="30">
        <f t="shared" si="19"/>
        <v>4.591729381014055E-2</v>
      </c>
      <c r="G249" s="30">
        <f t="shared" si="20"/>
        <v>2.4998195000000001</v>
      </c>
      <c r="H249" s="30">
        <f>0.001013*Constantes!$D$4/(0.622*G249)</f>
        <v>4.7211840540546189E-2</v>
      </c>
      <c r="I249" s="30">
        <f t="shared" si="21"/>
        <v>0.24851500271683855</v>
      </c>
      <c r="J249" s="30">
        <f t="shared" si="22"/>
        <v>0.12806077974275321</v>
      </c>
      <c r="K249" s="30">
        <f>(Constantes!$D$10/0.8)*(Constantes!$D$5*J249^2+Constantes!$D$6*J249+Constantes!$D$7)</f>
        <v>10.289973776632994</v>
      </c>
      <c r="L249" s="30">
        <f>(Constantes!$D$10/0.8)*(0.00376*D249^2-0.0516*D249-6.967)</f>
        <v>-2.6219474999999997</v>
      </c>
      <c r="M249" s="30">
        <f t="shared" si="23"/>
        <v>1.3941769987590089</v>
      </c>
      <c r="N249" s="23"/>
      <c r="O249" s="23"/>
      <c r="P249" s="21"/>
    </row>
    <row r="250" spans="2:16" x14ac:dyDescent="0.25">
      <c r="B250" s="17"/>
      <c r="C250" s="30">
        <v>247</v>
      </c>
      <c r="D250" s="30">
        <f>(Clima!D250+Clima!E250)/2</f>
        <v>2.2999999999999998</v>
      </c>
      <c r="E250" s="30">
        <f t="shared" si="18"/>
        <v>0.72121376650791569</v>
      </c>
      <c r="F250" s="30">
        <f t="shared" si="19"/>
        <v>5.1482820824590748E-2</v>
      </c>
      <c r="G250" s="30">
        <f t="shared" si="20"/>
        <v>2.4955696999999999</v>
      </c>
      <c r="H250" s="30">
        <f>0.001013*Constantes!$D$4/(0.622*G250)</f>
        <v>4.7292239368889565E-2</v>
      </c>
      <c r="I250" s="30">
        <f t="shared" si="21"/>
        <v>0.26315757315434268</v>
      </c>
      <c r="J250" s="30">
        <f t="shared" si="22"/>
        <v>0.1213555430828577</v>
      </c>
      <c r="K250" s="30">
        <f>(Constantes!$D$10/0.8)*(Constantes!$D$5*J250^2+Constantes!$D$6*J250+Constantes!$D$7)</f>
        <v>10.326463907786312</v>
      </c>
      <c r="L250" s="30">
        <f>(Constantes!$D$10/0.8)*(0.00376*D250^2-0.0516*D250-6.967)</f>
        <v>-2.6496710999999995</v>
      </c>
      <c r="M250" s="30">
        <f t="shared" si="23"/>
        <v>1.4767087286579672</v>
      </c>
      <c r="N250" s="23"/>
      <c r="O250" s="23"/>
      <c r="P250" s="21"/>
    </row>
    <row r="251" spans="2:16" x14ac:dyDescent="0.25">
      <c r="B251" s="17"/>
      <c r="C251" s="30">
        <v>248</v>
      </c>
      <c r="D251" s="30">
        <f>(Clima!D251+Clima!E251)/2</f>
        <v>1.1000000000000005</v>
      </c>
      <c r="E251" s="30">
        <f t="shared" si="18"/>
        <v>0.66171002192942552</v>
      </c>
      <c r="F251" s="30">
        <f t="shared" si="19"/>
        <v>4.7711949733872938E-2</v>
      </c>
      <c r="G251" s="30">
        <f t="shared" si="20"/>
        <v>2.4984028999999999</v>
      </c>
      <c r="H251" s="30">
        <f>0.001013*Constantes!$D$4/(0.622*G251)</f>
        <v>4.7238609759117679E-2</v>
      </c>
      <c r="I251" s="30">
        <f t="shared" si="21"/>
        <v>0.25341814399755969</v>
      </c>
      <c r="J251" s="30">
        <f t="shared" si="22"/>
        <v>0.11461434615647929</v>
      </c>
      <c r="K251" s="30">
        <f>(Constantes!$D$10/0.8)*(Constantes!$D$5*J251^2+Constantes!$D$6*J251+Constantes!$D$7)</f>
        <v>10.362693561862717</v>
      </c>
      <c r="L251" s="30">
        <f>(Constantes!$D$10/0.8)*(0.00376*D251^2-0.0516*D251-6.967)</f>
        <v>-2.6322038999999995</v>
      </c>
      <c r="M251" s="30">
        <f t="shared" si="23"/>
        <v>1.4338274284490304</v>
      </c>
      <c r="N251" s="23"/>
      <c r="O251" s="23"/>
      <c r="P251" s="21"/>
    </row>
    <row r="252" spans="2:16" x14ac:dyDescent="0.25">
      <c r="B252" s="17"/>
      <c r="C252" s="30">
        <v>249</v>
      </c>
      <c r="D252" s="30">
        <f>(Clima!D252+Clima!E252)/2</f>
        <v>3.3999999999999995</v>
      </c>
      <c r="E252" s="30">
        <f t="shared" si="18"/>
        <v>0.7798595322295131</v>
      </c>
      <c r="F252" s="30">
        <f t="shared" si="19"/>
        <v>5.5161511563378181E-2</v>
      </c>
      <c r="G252" s="30">
        <f t="shared" si="20"/>
        <v>2.4929725999999999</v>
      </c>
      <c r="H252" s="30">
        <f>0.001013*Constantes!$D$4/(0.622*G252)</f>
        <v>4.7341506927973426E-2</v>
      </c>
      <c r="I252" s="30">
        <f t="shared" si="21"/>
        <v>0.27198975365469452</v>
      </c>
      <c r="J252" s="30">
        <f t="shared" si="22"/>
        <v>0.10783918652575487</v>
      </c>
      <c r="K252" s="30">
        <f>(Constantes!$D$10/0.8)*(Constantes!$D$5*J252^2+Constantes!$D$6*J252+Constantes!$D$7)</f>
        <v>10.39864488746648</v>
      </c>
      <c r="L252" s="30">
        <f>(Constantes!$D$10/0.8)*(0.00376*D252^2-0.0516*D252-6.967)</f>
        <v>-2.6621153999999994</v>
      </c>
      <c r="M252" s="30">
        <f t="shared" si="23"/>
        <v>1.5385917771813566</v>
      </c>
      <c r="N252" s="23"/>
      <c r="O252" s="23"/>
      <c r="P252" s="21"/>
    </row>
    <row r="253" spans="2:16" x14ac:dyDescent="0.25">
      <c r="B253" s="17"/>
      <c r="C253" s="30">
        <v>250</v>
      </c>
      <c r="D253" s="30">
        <f>(Clima!D253+Clima!E253)/2</f>
        <v>3.3000000000000007</v>
      </c>
      <c r="E253" s="30">
        <f t="shared" si="18"/>
        <v>0.77435950557316802</v>
      </c>
      <c r="F253" s="30">
        <f t="shared" si="19"/>
        <v>5.4818019612903904E-2</v>
      </c>
      <c r="G253" s="30">
        <f t="shared" si="20"/>
        <v>2.4932086999999998</v>
      </c>
      <c r="H253" s="30">
        <f>0.001013*Constantes!$D$4/(0.622*G253)</f>
        <v>4.7337023817600153E-2</v>
      </c>
      <c r="I253" s="30">
        <f t="shared" si="21"/>
        <v>0.27119110493838899</v>
      </c>
      <c r="J253" s="30">
        <f t="shared" si="22"/>
        <v>0.10103207181670262</v>
      </c>
      <c r="K253" s="30">
        <f>(Constantes!$D$10/0.8)*(Constantes!$D$5*J253^2+Constantes!$D$6*J253+Constantes!$D$7)</f>
        <v>10.434300489471466</v>
      </c>
      <c r="L253" s="30">
        <f>(Constantes!$D$10/0.8)*(0.00376*D253^2-0.0516*D253-6.967)</f>
        <v>-2.6611250999999996</v>
      </c>
      <c r="M253" s="30">
        <f t="shared" si="23"/>
        <v>1.5420781269508712</v>
      </c>
      <c r="N253" s="23"/>
      <c r="O253" s="23"/>
      <c r="P253" s="21"/>
    </row>
    <row r="254" spans="2:16" x14ac:dyDescent="0.25">
      <c r="B254" s="17"/>
      <c r="C254" s="30">
        <v>251</v>
      </c>
      <c r="D254" s="30">
        <f>(Clima!D254+Clima!E254)/2</f>
        <v>3.4000000000000004</v>
      </c>
      <c r="E254" s="30">
        <f t="shared" si="18"/>
        <v>0.7798595322295131</v>
      </c>
      <c r="F254" s="30">
        <f t="shared" si="19"/>
        <v>5.5161511563378181E-2</v>
      </c>
      <c r="G254" s="30">
        <f t="shared" si="20"/>
        <v>2.4929725999999999</v>
      </c>
      <c r="H254" s="30">
        <f>0.001013*Constantes!$D$4/(0.622*G254)</f>
        <v>4.7341506927973426E-2</v>
      </c>
      <c r="I254" s="30">
        <f t="shared" si="21"/>
        <v>0.27198975365469452</v>
      </c>
      <c r="J254" s="30">
        <f t="shared" si="22"/>
        <v>9.4195019124320392E-2</v>
      </c>
      <c r="K254" s="30">
        <f>(Constantes!$D$10/0.8)*(Constantes!$D$5*J254^2+Constantes!$D$6*J254+Constantes!$D$7)</f>
        <v>10.469643442166243</v>
      </c>
      <c r="L254" s="30">
        <f>(Constantes!$D$10/0.8)*(0.00376*D254^2-0.0516*D254-6.967)</f>
        <v>-2.6621153999999994</v>
      </c>
      <c r="M254" s="30">
        <f t="shared" si="23"/>
        <v>1.5540404807034591</v>
      </c>
      <c r="N254" s="23"/>
      <c r="O254" s="23"/>
      <c r="P254" s="21"/>
    </row>
    <row r="255" spans="2:16" x14ac:dyDescent="0.25">
      <c r="B255" s="17"/>
      <c r="C255" s="30">
        <v>252</v>
      </c>
      <c r="D255" s="30">
        <f>(Clima!D255+Clima!E255)/2</f>
        <v>3.3999999999999995</v>
      </c>
      <c r="E255" s="30">
        <f t="shared" si="18"/>
        <v>0.7798595322295131</v>
      </c>
      <c r="F255" s="30">
        <f t="shared" si="19"/>
        <v>5.5161511563378181E-2</v>
      </c>
      <c r="G255" s="30">
        <f t="shared" si="20"/>
        <v>2.4929725999999999</v>
      </c>
      <c r="H255" s="30">
        <f>0.001013*Constantes!$D$4/(0.622*G255)</f>
        <v>4.7341506927973426E-2</v>
      </c>
      <c r="I255" s="30">
        <f t="shared" si="21"/>
        <v>0.27198975365469452</v>
      </c>
      <c r="J255" s="30">
        <f t="shared" si="22"/>
        <v>8.7330054414876609E-2</v>
      </c>
      <c r="K255" s="30">
        <f>(Constantes!$D$10/0.8)*(Constantes!$D$5*J255^2+Constantes!$D$6*J255+Constantes!$D$7)</f>
        <v>10.504657301807628</v>
      </c>
      <c r="L255" s="30">
        <f>(Constantes!$D$10/0.8)*(0.00376*D255^2-0.0516*D255-6.967)</f>
        <v>-2.6621153999999994</v>
      </c>
      <c r="M255" s="30">
        <f t="shared" si="23"/>
        <v>1.5616592095501474</v>
      </c>
      <c r="N255" s="23"/>
      <c r="O255" s="23"/>
      <c r="P255" s="21"/>
    </row>
    <row r="256" spans="2:16" x14ac:dyDescent="0.25">
      <c r="B256" s="17"/>
      <c r="C256" s="30">
        <v>253</v>
      </c>
      <c r="D256" s="30">
        <f>(Clima!D256+Clima!E256)/2</f>
        <v>2.7</v>
      </c>
      <c r="E256" s="30">
        <f t="shared" si="18"/>
        <v>0.74207249878281389</v>
      </c>
      <c r="F256" s="30">
        <f t="shared" si="19"/>
        <v>5.279536631965228E-2</v>
      </c>
      <c r="G256" s="30">
        <f t="shared" si="20"/>
        <v>2.4946253</v>
      </c>
      <c r="H256" s="30">
        <f>0.001013*Constantes!$D$4/(0.622*G256)</f>
        <v>4.7310142975840068E-2</v>
      </c>
      <c r="I256" s="30">
        <f t="shared" si="21"/>
        <v>0.26638088082637545</v>
      </c>
      <c r="J256" s="30">
        <f t="shared" si="22"/>
        <v>8.0439211925572768E-2</v>
      </c>
      <c r="K256" s="30">
        <f>(Constantes!$D$10/0.8)*(Constantes!$D$5*J256^2+Constantes!$D$6*J256+Constantes!$D$7)</f>
        <v>10.539326118569974</v>
      </c>
      <c r="L256" s="30">
        <f>(Constantes!$D$10/0.8)*(0.00376*D256^2-0.0516*D256-6.967)</f>
        <v>-2.6545910999999993</v>
      </c>
      <c r="M256" s="30">
        <f t="shared" si="23"/>
        <v>1.5388476643730187</v>
      </c>
      <c r="N256" s="23"/>
      <c r="O256" s="23"/>
      <c r="P256" s="21"/>
    </row>
    <row r="257" spans="2:16" x14ac:dyDescent="0.25">
      <c r="B257" s="17"/>
      <c r="C257" s="30">
        <v>254</v>
      </c>
      <c r="D257" s="30">
        <f>(Clima!D257+Clima!E257)/2</f>
        <v>3.8999999999999995</v>
      </c>
      <c r="E257" s="30">
        <f t="shared" si="18"/>
        <v>0.807880097862269</v>
      </c>
      <c r="F257" s="30">
        <f t="shared" si="19"/>
        <v>5.6906812005471159E-2</v>
      </c>
      <c r="G257" s="30">
        <f t="shared" si="20"/>
        <v>2.4917921000000001</v>
      </c>
      <c r="H257" s="30">
        <f>0.001013*Constantes!$D$4/(0.622*G257)</f>
        <v>4.7363935223226655E-2</v>
      </c>
      <c r="I257" s="30">
        <f t="shared" si="21"/>
        <v>0.27596913431518061</v>
      </c>
      <c r="J257" s="30">
        <f t="shared" si="22"/>
        <v>7.3524533561755021E-2</v>
      </c>
      <c r="K257" s="30">
        <f>(Constantes!$D$10/0.8)*(Constantes!$D$5*J257^2+Constantes!$D$6*J257+Constantes!$D$7)</f>
        <v>10.573634447878307</v>
      </c>
      <c r="L257" s="30">
        <f>(Constantes!$D$10/0.8)*(0.00376*D257^2-0.0516*D257-6.967)</f>
        <v>-2.6666438999999995</v>
      </c>
      <c r="M257" s="30">
        <f t="shared" si="23"/>
        <v>1.5984859875070627</v>
      </c>
      <c r="N257" s="23"/>
      <c r="O257" s="23"/>
      <c r="P257" s="21"/>
    </row>
    <row r="258" spans="2:16" x14ac:dyDescent="0.25">
      <c r="B258" s="17"/>
      <c r="C258" s="30">
        <v>255</v>
      </c>
      <c r="D258" s="30">
        <f>(Clima!D258+Clima!E258)/2</f>
        <v>2.2000000000000002</v>
      </c>
      <c r="E258" s="30">
        <f t="shared" si="18"/>
        <v>0.71608069080811831</v>
      </c>
      <c r="F258" s="30">
        <f t="shared" si="19"/>
        <v>5.1159098346532123E-2</v>
      </c>
      <c r="G258" s="30">
        <f t="shared" si="20"/>
        <v>2.4958057999999999</v>
      </c>
      <c r="H258" s="30">
        <f>0.001013*Constantes!$D$4/(0.622*G258)</f>
        <v>4.7287765584224511E-2</v>
      </c>
      <c r="I258" s="30">
        <f t="shared" si="21"/>
        <v>0.26234980823410281</v>
      </c>
      <c r="J258" s="30">
        <f t="shared" si="22"/>
        <v>6.6588068291853514E-2</v>
      </c>
      <c r="K258" s="30">
        <f>(Constantes!$D$10/0.8)*(Constantes!$D$5*J258^2+Constantes!$D$6*J258+Constantes!$D$7)</f>
        <v>10.607567361114073</v>
      </c>
      <c r="L258" s="30">
        <f>(Constantes!$D$10/0.8)*(0.00376*D258^2-0.0516*D258-6.967)</f>
        <v>-2.6483705999999994</v>
      </c>
      <c r="M258" s="30">
        <f t="shared" si="23"/>
        <v>1.5315150913720486</v>
      </c>
      <c r="N258" s="23"/>
      <c r="O258" s="23"/>
      <c r="P258" s="21"/>
    </row>
    <row r="259" spans="2:16" x14ac:dyDescent="0.25">
      <c r="B259" s="17"/>
      <c r="C259" s="30">
        <v>256</v>
      </c>
      <c r="D259" s="30">
        <f>(Clima!D259+Clima!E259)/2</f>
        <v>0.79999999999999982</v>
      </c>
      <c r="E259" s="30">
        <f t="shared" si="18"/>
        <v>0.64752977093343578</v>
      </c>
      <c r="F259" s="30">
        <f t="shared" si="19"/>
        <v>4.6807225994908587E-2</v>
      </c>
      <c r="G259" s="30">
        <f t="shared" si="20"/>
        <v>2.4991111999999998</v>
      </c>
      <c r="H259" s="30">
        <f>0.001013*Constantes!$D$4/(0.622*G259)</f>
        <v>4.7225221356355776E-2</v>
      </c>
      <c r="I259" s="30">
        <f t="shared" si="21"/>
        <v>0.25096902787399195</v>
      </c>
      <c r="J259" s="30">
        <f t="shared" si="22"/>
        <v>5.963187154022892E-2</v>
      </c>
      <c r="K259" s="30">
        <f>(Constantes!$D$10/0.8)*(Constantes!$D$5*J259^2+Constantes!$D$6*J259+Constantes!$D$7)</f>
        <v>10.641110455683119</v>
      </c>
      <c r="L259" s="30">
        <f>(Constantes!$D$10/0.8)*(0.00376*D259^2-0.0516*D259-6.967)</f>
        <v>-2.6272025999999995</v>
      </c>
      <c r="M259" s="30">
        <f t="shared" si="23"/>
        <v>1.4771248347000274</v>
      </c>
      <c r="N259" s="23"/>
      <c r="O259" s="23"/>
      <c r="P259" s="21"/>
    </row>
    <row r="260" spans="2:16" x14ac:dyDescent="0.25">
      <c r="B260" s="17"/>
      <c r="C260" s="30">
        <v>257</v>
      </c>
      <c r="D260" s="30">
        <f>(Clima!D260+Clima!E260)/2</f>
        <v>1</v>
      </c>
      <c r="E260" s="30">
        <f t="shared" si="18"/>
        <v>0.65695308083782977</v>
      </c>
      <c r="F260" s="30">
        <f t="shared" si="19"/>
        <v>4.7408719253218941E-2</v>
      </c>
      <c r="G260" s="30">
        <f t="shared" si="20"/>
        <v>2.4986389999999998</v>
      </c>
      <c r="H260" s="30">
        <f>0.001013*Constantes!$D$4/(0.622*G260)</f>
        <v>4.7234146114804067E-2</v>
      </c>
      <c r="I260" s="30">
        <f t="shared" si="21"/>
        <v>0.25260234235955936</v>
      </c>
      <c r="J260" s="30">
        <f t="shared" si="22"/>
        <v>5.2658004578105759E-2</v>
      </c>
      <c r="K260" s="30">
        <f>(Constantes!$D$10/0.8)*(Constantes!$D$5*J260^2+Constantes!$D$6*J260+Constantes!$D$7)</f>
        <v>10.674249864436177</v>
      </c>
      <c r="L260" s="30">
        <f>(Constantes!$D$10/0.8)*(0.00376*D260^2-0.0516*D260-6.967)</f>
        <v>-2.6305649999999994</v>
      </c>
      <c r="M260" s="30">
        <f t="shared" si="23"/>
        <v>1.492585534221156</v>
      </c>
      <c r="N260" s="23"/>
      <c r="O260" s="23"/>
      <c r="P260" s="21"/>
    </row>
    <row r="261" spans="2:16" x14ac:dyDescent="0.25">
      <c r="B261" s="17"/>
      <c r="C261" s="30">
        <v>258</v>
      </c>
      <c r="D261" s="30">
        <f>(Clima!D261+Clima!E261)/2</f>
        <v>2.5999999999999996</v>
      </c>
      <c r="E261" s="30">
        <f t="shared" ref="E261:E324" si="24">EXP((16.78*D261-116.9)/(D261+237.3))</f>
        <v>0.7368084973291994</v>
      </c>
      <c r="F261" s="30">
        <f t="shared" ref="F261:F324" si="25">4098*E261/((D261+237.3)^2)</f>
        <v>5.2464565912729355E-2</v>
      </c>
      <c r="G261" s="30">
        <f t="shared" ref="G261:G324" si="26">2.501-0.002361*D261</f>
        <v>2.4948614</v>
      </c>
      <c r="H261" s="30">
        <f>0.001013*Constantes!$D$4/(0.622*G261)</f>
        <v>4.7305665803378062E-2</v>
      </c>
      <c r="I261" s="30">
        <f t="shared" ref="I261:I324" si="27">IF(D261&gt;0,1.26*F261/(G261*(F261+H261)),0)</f>
        <v>0.26557624396323093</v>
      </c>
      <c r="J261" s="30">
        <f t="shared" ref="J261:J324" si="28">0.409*SIN(2*PI()*(C261-82)/365)</f>
        <v>4.5668533912773299E-2</v>
      </c>
      <c r="K261" s="30">
        <f>(Constantes!$D$10/0.8)*(Constantes!$D$5*J261^2+Constantes!$D$6*J261+Constantes!$D$7)</f>
        <v>10.706972264433004</v>
      </c>
      <c r="L261" s="30">
        <f>(Constantes!$D$10/0.8)*(0.00376*D261^2-0.0516*D261-6.967)</f>
        <v>-2.6534033999999993</v>
      </c>
      <c r="M261" s="30">
        <f t="shared" ref="M261:M324" si="29">IF(D261&gt;0,I261*(0.8*K261+L261),0)</f>
        <v>1.5701330738740189</v>
      </c>
      <c r="N261" s="23"/>
      <c r="O261" s="23"/>
      <c r="P261" s="21"/>
    </row>
    <row r="262" spans="2:16" x14ac:dyDescent="0.25">
      <c r="B262" s="17"/>
      <c r="C262" s="30">
        <v>259</v>
      </c>
      <c r="D262" s="30">
        <f>(Clima!D262+Clima!E262)/2</f>
        <v>1.5</v>
      </c>
      <c r="E262" s="30">
        <f t="shared" si="24"/>
        <v>0.6810435817226459</v>
      </c>
      <c r="F262" s="30">
        <f t="shared" si="25"/>
        <v>4.8941605674579676E-2</v>
      </c>
      <c r="G262" s="30">
        <f t="shared" si="26"/>
        <v>2.4974585</v>
      </c>
      <c r="H262" s="30">
        <f>0.001013*Constantes!$D$4/(0.622*G262)</f>
        <v>4.7256472775883129E-2</v>
      </c>
      <c r="I262" s="30">
        <f t="shared" si="27"/>
        <v>0.25667530173433933</v>
      </c>
      <c r="J262" s="30">
        <f t="shared" si="28"/>
        <v>3.8665530675234434E-2</v>
      </c>
      <c r="K262" s="30">
        <f>(Constantes!$D$10/0.8)*(Constantes!$D$5*J262^2+Constantes!$D$6*J262+Constantes!$D$7)</f>
        <v>10.739264885042024</v>
      </c>
      <c r="L262" s="30">
        <f>(Constantes!$D$10/0.8)*(0.00376*D262^2-0.0516*D262-6.967)</f>
        <v>-2.6384774999999996</v>
      </c>
      <c r="M262" s="30">
        <f t="shared" si="29"/>
        <v>1.5279712353867598</v>
      </c>
      <c r="N262" s="23"/>
      <c r="O262" s="23"/>
      <c r="P262" s="21"/>
    </row>
    <row r="263" spans="2:16" x14ac:dyDescent="0.25">
      <c r="B263" s="17"/>
      <c r="C263" s="30">
        <v>260</v>
      </c>
      <c r="D263" s="30">
        <f>(Clima!D263+Clima!E263)/2</f>
        <v>-9.9999999999999645E-2</v>
      </c>
      <c r="E263" s="30">
        <f t="shared" si="24"/>
        <v>0.60658691727307723</v>
      </c>
      <c r="F263" s="30">
        <f t="shared" si="25"/>
        <v>4.4181008388070736E-2</v>
      </c>
      <c r="G263" s="30">
        <f t="shared" si="26"/>
        <v>2.5012360999999999</v>
      </c>
      <c r="H263" s="30">
        <f>0.001013*Constantes!$D$4/(0.622*G263)</f>
        <v>4.718510164400231E-2</v>
      </c>
      <c r="I263" s="30">
        <f t="shared" si="27"/>
        <v>0</v>
      </c>
      <c r="J263" s="30">
        <f t="shared" si="28"/>
        <v>3.165107000648637E-2</v>
      </c>
      <c r="K263" s="30">
        <f>(Constantes!$D$10/0.8)*(Constantes!$D$5*J263^2+Constantes!$D$6*J263+Constantes!$D$7)</f>
        <v>10.771115515368169</v>
      </c>
      <c r="L263" s="30">
        <f>(Constantes!$D$10/0.8)*(0.00376*D263^2-0.0516*D263-6.967)</f>
        <v>-2.6106758999999995</v>
      </c>
      <c r="M263" s="30">
        <f t="shared" si="29"/>
        <v>0</v>
      </c>
      <c r="N263" s="23"/>
      <c r="O263" s="23"/>
      <c r="P263" s="21"/>
    </row>
    <row r="264" spans="2:16" x14ac:dyDescent="0.25">
      <c r="B264" s="17"/>
      <c r="C264" s="30">
        <v>261</v>
      </c>
      <c r="D264" s="30">
        <f>(Clima!D264+Clima!E264)/2</f>
        <v>-1.1000000000000005</v>
      </c>
      <c r="E264" s="30">
        <f t="shared" si="24"/>
        <v>0.56379464466864282</v>
      </c>
      <c r="F264" s="30">
        <f t="shared" si="25"/>
        <v>4.1412658761108494E-2</v>
      </c>
      <c r="G264" s="30">
        <f t="shared" si="26"/>
        <v>2.5035970999999999</v>
      </c>
      <c r="H264" s="30">
        <f>0.001013*Constantes!$D$4/(0.622*G264)</f>
        <v>4.7140604058915035E-2</v>
      </c>
      <c r="I264" s="30">
        <f t="shared" si="27"/>
        <v>0</v>
      </c>
      <c r="J264" s="30">
        <f t="shared" si="28"/>
        <v>2.4627230442609345E-2</v>
      </c>
      <c r="K264" s="30">
        <f>(Constantes!$D$10/0.8)*(Constantes!$D$5*J264^2+Constantes!$D$6*J264+Constantes!$D$7)</f>
        <v>10.802512511002407</v>
      </c>
      <c r="L264" s="30">
        <f>(Constantes!$D$10/0.8)*(0.00376*D264^2-0.0516*D264-6.967)</f>
        <v>-2.5896338999999995</v>
      </c>
      <c r="M264" s="30">
        <f t="shared" si="29"/>
        <v>0</v>
      </c>
      <c r="N264" s="23"/>
      <c r="O264" s="23"/>
      <c r="P264" s="21"/>
    </row>
    <row r="265" spans="2:16" x14ac:dyDescent="0.25">
      <c r="B265" s="17"/>
      <c r="C265" s="30">
        <v>262</v>
      </c>
      <c r="D265" s="30">
        <f>(Clima!D265+Clima!E265)/2</f>
        <v>-0.5</v>
      </c>
      <c r="E265" s="30">
        <f t="shared" si="24"/>
        <v>0.58913714196454248</v>
      </c>
      <c r="F265" s="30">
        <f t="shared" si="25"/>
        <v>4.3055135616117041E-2</v>
      </c>
      <c r="G265" s="30">
        <f t="shared" si="26"/>
        <v>2.5021804999999997</v>
      </c>
      <c r="H265" s="30">
        <f>0.001013*Constantes!$D$4/(0.622*G265)</f>
        <v>4.716729253311179E-2</v>
      </c>
      <c r="I265" s="30">
        <f t="shared" si="27"/>
        <v>0</v>
      </c>
      <c r="J265" s="30">
        <f t="shared" si="28"/>
        <v>1.7596093298853012E-2</v>
      </c>
      <c r="K265" s="30">
        <f>(Constantes!$D$10/0.8)*(Constantes!$D$5*J265^2+Constantes!$D$6*J265+Constantes!$D$7)</f>
        <v>10.833444800087223</v>
      </c>
      <c r="L265" s="30">
        <f>(Constantes!$D$10/0.8)*(0.00376*D265^2-0.0516*D265-6.967)</f>
        <v>-2.6025974999999995</v>
      </c>
      <c r="M265" s="30">
        <f t="shared" si="29"/>
        <v>0</v>
      </c>
      <c r="N265" s="23"/>
      <c r="O265" s="23"/>
      <c r="P265" s="21"/>
    </row>
    <row r="266" spans="2:16" x14ac:dyDescent="0.25">
      <c r="B266" s="17"/>
      <c r="C266" s="30">
        <v>263</v>
      </c>
      <c r="D266" s="30">
        <f>(Clima!D266+Clima!E266)/2</f>
        <v>1.0999999999999996</v>
      </c>
      <c r="E266" s="30">
        <f t="shared" si="24"/>
        <v>0.66171002192942541</v>
      </c>
      <c r="F266" s="30">
        <f t="shared" si="25"/>
        <v>4.7711949733872931E-2</v>
      </c>
      <c r="G266" s="30">
        <f t="shared" si="26"/>
        <v>2.4984028999999999</v>
      </c>
      <c r="H266" s="30">
        <f>0.001013*Constantes!$D$4/(0.622*G266)</f>
        <v>4.7238609759117679E-2</v>
      </c>
      <c r="I266" s="30">
        <f t="shared" si="27"/>
        <v>0.25341814399755963</v>
      </c>
      <c r="J266" s="30">
        <f t="shared" si="28"/>
        <v>1.055974205289743E-2</v>
      </c>
      <c r="K266" s="30">
        <f>(Constantes!$D$10/0.8)*(Constantes!$D$5*J266^2+Constantes!$D$6*J266+Constantes!$D$7)</f>
        <v>10.863901888693182</v>
      </c>
      <c r="L266" s="30">
        <f>(Constantes!$D$10/0.8)*(0.00376*D266^2-0.0516*D266-6.967)</f>
        <v>-2.6322038999999995</v>
      </c>
      <c r="M266" s="30">
        <f t="shared" si="29"/>
        <v>1.5354396556022289</v>
      </c>
      <c r="N266" s="23"/>
      <c r="O266" s="23"/>
      <c r="P266" s="21"/>
    </row>
    <row r="267" spans="2:16" x14ac:dyDescent="0.25">
      <c r="B267" s="17"/>
      <c r="C267" s="30">
        <v>264</v>
      </c>
      <c r="D267" s="30">
        <f>(Clima!D267+Clima!E267)/2</f>
        <v>1.7999999999999989</v>
      </c>
      <c r="E267" s="30">
        <f t="shared" si="24"/>
        <v>0.69586955492486924</v>
      </c>
      <c r="F267" s="30">
        <f t="shared" si="25"/>
        <v>4.9881630142067215E-2</v>
      </c>
      <c r="G267" s="30">
        <f t="shared" si="26"/>
        <v>2.4967501999999997</v>
      </c>
      <c r="H267" s="30">
        <f>0.001013*Constantes!$D$4/(0.622*G267)</f>
        <v>4.7269878906647494E-2</v>
      </c>
      <c r="I267" s="30">
        <f t="shared" si="27"/>
        <v>0.25911141070453542</v>
      </c>
      <c r="J267" s="30">
        <f t="shared" si="28"/>
        <v>3.520261727473677E-3</v>
      </c>
      <c r="K267" s="30">
        <f>(Constantes!$D$10/0.8)*(Constantes!$D$5*J267^2+Constantes!$D$6*J267+Constantes!$D$7)</f>
        <v>10.89387386550248</v>
      </c>
      <c r="L267" s="30">
        <f>(Constantes!$D$10/0.8)*(0.00376*D267^2-0.0516*D267-6.967)</f>
        <v>-2.6428865999999993</v>
      </c>
      <c r="M267" s="30">
        <f t="shared" si="29"/>
        <v>1.5733795450039811</v>
      </c>
      <c r="N267" s="23"/>
      <c r="O267" s="23"/>
      <c r="P267" s="21"/>
    </row>
    <row r="268" spans="2:16" x14ac:dyDescent="0.25">
      <c r="B268" s="17"/>
      <c r="C268" s="30">
        <v>265</v>
      </c>
      <c r="D268" s="30">
        <f>(Clima!D268+Clima!E268)/2</f>
        <v>2.5999999999999996</v>
      </c>
      <c r="E268" s="30">
        <f t="shared" si="24"/>
        <v>0.7368084973291994</v>
      </c>
      <c r="F268" s="30">
        <f t="shared" si="25"/>
        <v>5.2464565912729355E-2</v>
      </c>
      <c r="G268" s="30">
        <f t="shared" si="26"/>
        <v>2.4948614</v>
      </c>
      <c r="H268" s="30">
        <f>0.001013*Constantes!$D$4/(0.622*G268)</f>
        <v>4.7305665803378062E-2</v>
      </c>
      <c r="I268" s="30">
        <f t="shared" si="27"/>
        <v>0.26557624396323093</v>
      </c>
      <c r="J268" s="30">
        <f t="shared" si="28"/>
        <v>-3.5202617274733955E-3</v>
      </c>
      <c r="K268" s="30">
        <f>(Constantes!$D$10/0.8)*(Constantes!$D$5*J268^2+Constantes!$D$6*J268+Constantes!$D$7)</f>
        <v>10.923351405796224</v>
      </c>
      <c r="L268" s="30">
        <f>(Constantes!$D$10/0.8)*(0.00376*D268^2-0.0516*D268-6.967)</f>
        <v>-2.6534033999999993</v>
      </c>
      <c r="M268" s="30">
        <f t="shared" si="29"/>
        <v>1.6161052015822055</v>
      </c>
      <c r="N268" s="23"/>
      <c r="O268" s="23"/>
      <c r="P268" s="21"/>
    </row>
    <row r="269" spans="2:16" x14ac:dyDescent="0.25">
      <c r="B269" s="17"/>
      <c r="C269" s="30">
        <v>266</v>
      </c>
      <c r="D269" s="30">
        <f>(Clima!D269+Clima!E269)/2</f>
        <v>5.3999999999999995</v>
      </c>
      <c r="E269" s="30">
        <f t="shared" si="24"/>
        <v>0.89734507498222005</v>
      </c>
      <c r="F269" s="30">
        <f t="shared" si="25"/>
        <v>6.2429791566432663E-2</v>
      </c>
      <c r="G269" s="30">
        <f t="shared" si="26"/>
        <v>2.4882505999999998</v>
      </c>
      <c r="H269" s="30">
        <f>0.001013*Constantes!$D$4/(0.622*G269)</f>
        <v>4.7431347796780571E-2</v>
      </c>
      <c r="I269" s="30">
        <f t="shared" si="27"/>
        <v>0.2877558847060156</v>
      </c>
      <c r="J269" s="30">
        <f t="shared" si="28"/>
        <v>-1.0559742052897147E-2</v>
      </c>
      <c r="K269" s="30">
        <f>(Constantes!$D$10/0.8)*(Constantes!$D$5*J269^2+Constantes!$D$6*J269+Constantes!$D$7)</f>
        <v>10.952325774743048</v>
      </c>
      <c r="L269" s="30">
        <f>(Constantes!$D$10/0.8)*(0.00376*D269^2-0.0516*D269-6.967)</f>
        <v>-2.6759993999999998</v>
      </c>
      <c r="M269" s="30">
        <f t="shared" si="29"/>
        <v>1.7512423794999799</v>
      </c>
      <c r="N269" s="23"/>
      <c r="O269" s="23"/>
      <c r="P269" s="21"/>
    </row>
    <row r="270" spans="2:16" x14ac:dyDescent="0.25">
      <c r="B270" s="17"/>
      <c r="C270" s="30">
        <v>267</v>
      </c>
      <c r="D270" s="30">
        <f>(Clima!D270+Clima!E270)/2</f>
        <v>2.1000000000000005</v>
      </c>
      <c r="E270" s="30">
        <f t="shared" si="24"/>
        <v>0.7109799060501435</v>
      </c>
      <c r="F270" s="30">
        <f t="shared" si="25"/>
        <v>5.0837125796136959E-2</v>
      </c>
      <c r="G270" s="30">
        <f t="shared" si="26"/>
        <v>2.4960418999999998</v>
      </c>
      <c r="H270" s="30">
        <f>0.001013*Constantes!$D$4/(0.622*G270)</f>
        <v>4.7283292645907873E-2</v>
      </c>
      <c r="I270" s="30">
        <f t="shared" si="27"/>
        <v>0.26154129559077083</v>
      </c>
      <c r="J270" s="30">
        <f t="shared" si="28"/>
        <v>-1.7596093298852908E-2</v>
      </c>
      <c r="K270" s="30">
        <f>(Constantes!$D$10/0.8)*(Constantes!$D$5*J270^2+Constantes!$D$6*J270+Constantes!$D$7)</f>
        <v>10.980788829987432</v>
      </c>
      <c r="L270" s="30">
        <f>(Constantes!$D$10/0.8)*(0.00376*D270^2-0.0516*D270-6.967)</f>
        <v>-2.6470418999999996</v>
      </c>
      <c r="M270" s="30">
        <f t="shared" si="29"/>
        <v>1.6052330217538067</v>
      </c>
      <c r="N270" s="23"/>
      <c r="O270" s="23"/>
      <c r="P270" s="21"/>
    </row>
    <row r="271" spans="2:16" x14ac:dyDescent="0.25">
      <c r="B271" s="17"/>
      <c r="C271" s="30">
        <v>268</v>
      </c>
      <c r="D271" s="30">
        <f>(Clima!D271+Clima!E271)/2</f>
        <v>2</v>
      </c>
      <c r="E271" s="30">
        <f t="shared" si="24"/>
        <v>0.70591123759610253</v>
      </c>
      <c r="F271" s="30">
        <f t="shared" si="25"/>
        <v>5.0516895403570836E-2</v>
      </c>
      <c r="G271" s="30">
        <f t="shared" si="26"/>
        <v>2.4962779999999998</v>
      </c>
      <c r="H271" s="30">
        <f>0.001013*Constantes!$D$4/(0.622*G271)</f>
        <v>4.7278820553699516E-2</v>
      </c>
      <c r="I271" s="30">
        <f t="shared" si="27"/>
        <v>0.26073204911878245</v>
      </c>
      <c r="J271" s="30">
        <f t="shared" si="28"/>
        <v>-2.4627230442609244E-2</v>
      </c>
      <c r="K271" s="30">
        <f>(Constantes!$D$10/0.8)*(Constantes!$D$5*J271^2+Constantes!$D$6*J271+Constantes!$D$7)</f>
        <v>11.008733023536953</v>
      </c>
      <c r="L271" s="30">
        <f>(Constantes!$D$10/0.8)*(0.00376*D271^2-0.0516*D271-6.967)</f>
        <v>-2.6456849999999994</v>
      </c>
      <c r="M271" s="30">
        <f t="shared" si="29"/>
        <v>1.6064487441698938</v>
      </c>
      <c r="N271" s="23"/>
      <c r="O271" s="23"/>
      <c r="P271" s="21"/>
    </row>
    <row r="272" spans="2:16" x14ac:dyDescent="0.25">
      <c r="B272" s="17"/>
      <c r="C272" s="30">
        <v>269</v>
      </c>
      <c r="D272" s="30">
        <f>(Clima!D272+Clima!E272)/2</f>
        <v>2.5999999999999996</v>
      </c>
      <c r="E272" s="30">
        <f t="shared" si="24"/>
        <v>0.7368084973291994</v>
      </c>
      <c r="F272" s="30">
        <f t="shared" si="25"/>
        <v>5.2464565912729355E-2</v>
      </c>
      <c r="G272" s="30">
        <f t="shared" si="26"/>
        <v>2.4948614</v>
      </c>
      <c r="H272" s="30">
        <f>0.001013*Constantes!$D$4/(0.622*G272)</f>
        <v>4.7305665803378062E-2</v>
      </c>
      <c r="I272" s="30">
        <f t="shared" si="27"/>
        <v>0.26557624396323093</v>
      </c>
      <c r="J272" s="30">
        <f t="shared" si="28"/>
        <v>-3.1651070006486454E-2</v>
      </c>
      <c r="K272" s="30">
        <f>(Constantes!$D$10/0.8)*(Constantes!$D$5*J272^2+Constantes!$D$6*J272+Constantes!$D$7)</f>
        <v>11.036151402948587</v>
      </c>
      <c r="L272" s="30">
        <f>(Constantes!$D$10/0.8)*(0.00376*D272^2-0.0516*D272-6.967)</f>
        <v>-2.6534033999999993</v>
      </c>
      <c r="M272" s="30">
        <f t="shared" si="29"/>
        <v>1.6400708012324354</v>
      </c>
      <c r="N272" s="23"/>
      <c r="O272" s="23"/>
      <c r="P272" s="21"/>
    </row>
    <row r="273" spans="2:16" x14ac:dyDescent="0.25">
      <c r="B273" s="17"/>
      <c r="C273" s="30">
        <v>270</v>
      </c>
      <c r="D273" s="30">
        <f>(Clima!D273+Clima!E273)/2</f>
        <v>2.5</v>
      </c>
      <c r="E273" s="30">
        <f t="shared" si="24"/>
        <v>0.73157749317928888</v>
      </c>
      <c r="F273" s="30">
        <f t="shared" si="25"/>
        <v>5.2135546772865443E-2</v>
      </c>
      <c r="G273" s="30">
        <f t="shared" si="26"/>
        <v>2.4950975</v>
      </c>
      <c r="H273" s="30">
        <f>0.001013*Constantes!$D$4/(0.622*G273)</f>
        <v>4.7301189478225966E-2</v>
      </c>
      <c r="I273" s="30">
        <f t="shared" si="27"/>
        <v>0.26477080469079678</v>
      </c>
      <c r="J273" s="30">
        <f t="shared" si="28"/>
        <v>-3.8665530675234525E-2</v>
      </c>
      <c r="K273" s="30">
        <f>(Constantes!$D$10/0.8)*(Constantes!$D$5*J273^2+Constantes!$D$6*J273+Constantes!$D$7)</f>
        <v>11.063037611814879</v>
      </c>
      <c r="L273" s="30">
        <f>(Constantes!$D$10/0.8)*(0.00376*D273^2-0.0516*D273-6.967)</f>
        <v>-2.6521874999999997</v>
      </c>
      <c r="M273" s="30">
        <f t="shared" si="29"/>
        <v>1.6411136780779483</v>
      </c>
      <c r="N273" s="23"/>
      <c r="O273" s="23"/>
      <c r="P273" s="21"/>
    </row>
    <row r="274" spans="2:16" x14ac:dyDescent="0.25">
      <c r="B274" s="17"/>
      <c r="C274" s="30">
        <v>271</v>
      </c>
      <c r="D274" s="30">
        <f>(Clima!D274+Clima!E274)/2</f>
        <v>2.5</v>
      </c>
      <c r="E274" s="30">
        <f t="shared" si="24"/>
        <v>0.73157749317928888</v>
      </c>
      <c r="F274" s="30">
        <f t="shared" si="25"/>
        <v>5.2135546772865443E-2</v>
      </c>
      <c r="G274" s="30">
        <f t="shared" si="26"/>
        <v>2.4950975</v>
      </c>
      <c r="H274" s="30">
        <f>0.001013*Constantes!$D$4/(0.622*G274)</f>
        <v>4.7301189478225966E-2</v>
      </c>
      <c r="I274" s="30">
        <f t="shared" si="27"/>
        <v>0.26477080469079678</v>
      </c>
      <c r="J274" s="30">
        <f t="shared" si="28"/>
        <v>-4.5668533912773021E-2</v>
      </c>
      <c r="K274" s="30">
        <f>(Constantes!$D$10/0.8)*(Constantes!$D$5*J274^2+Constantes!$D$6*J274+Constantes!$D$7)</f>
        <v>11.089385889551767</v>
      </c>
      <c r="L274" s="30">
        <f>(Constantes!$D$10/0.8)*(0.00376*D274^2-0.0516*D274-6.967)</f>
        <v>-2.6521874999999997</v>
      </c>
      <c r="M274" s="30">
        <f t="shared" si="29"/>
        <v>1.6466946818368386</v>
      </c>
      <c r="N274" s="23"/>
      <c r="O274" s="23"/>
      <c r="P274" s="21"/>
    </row>
    <row r="275" spans="2:16" x14ac:dyDescent="0.25">
      <c r="B275" s="17"/>
      <c r="C275" s="30">
        <v>272</v>
      </c>
      <c r="D275" s="30">
        <f>(Clima!D275+Clima!E275)/2</f>
        <v>2.9000000000000004</v>
      </c>
      <c r="E275" s="30">
        <f t="shared" si="24"/>
        <v>0.75270020861695863</v>
      </c>
      <c r="F275" s="30">
        <f t="shared" si="25"/>
        <v>5.3462342561331699E-2</v>
      </c>
      <c r="G275" s="30">
        <f t="shared" si="26"/>
        <v>2.4941530999999997</v>
      </c>
      <c r="H275" s="30">
        <f>0.001013*Constantes!$D$4/(0.622*G275)</f>
        <v>4.7319099863656296E-2</v>
      </c>
      <c r="I275" s="30">
        <f t="shared" si="27"/>
        <v>0.26798769363559788</v>
      </c>
      <c r="J275" s="30">
        <f t="shared" si="28"/>
        <v>-5.2658004578105488E-2</v>
      </c>
      <c r="K275" s="30">
        <f>(Constantes!$D$10/0.8)*(Constantes!$D$5*J275^2+Constantes!$D$6*J275+Constantes!$D$7)</f>
        <v>11.115191070490562</v>
      </c>
      <c r="L275" s="30">
        <f>(Constantes!$D$10/0.8)*(0.00376*D275^2-0.0516*D275-6.967)</f>
        <v>-2.6568818999999997</v>
      </c>
      <c r="M275" s="30">
        <f t="shared" si="29"/>
        <v>1.6709758827966412</v>
      </c>
      <c r="N275" s="23"/>
      <c r="O275" s="23"/>
      <c r="P275" s="21"/>
    </row>
    <row r="276" spans="2:16" x14ac:dyDescent="0.25">
      <c r="B276" s="17"/>
      <c r="C276" s="30">
        <v>273</v>
      </c>
      <c r="D276" s="30">
        <f>(Clima!D276+Clima!E276)/2</f>
        <v>0.90000000000000036</v>
      </c>
      <c r="E276" s="30">
        <f t="shared" si="24"/>
        <v>0.65222638567169222</v>
      </c>
      <c r="F276" s="30">
        <f t="shared" si="25"/>
        <v>4.7107147160987607E-2</v>
      </c>
      <c r="G276" s="30">
        <f t="shared" si="26"/>
        <v>2.4988750999999998</v>
      </c>
      <c r="H276" s="30">
        <f>0.001013*Constantes!$D$4/(0.622*G276)</f>
        <v>4.7229683313963121E-2</v>
      </c>
      <c r="I276" s="30">
        <f t="shared" si="27"/>
        <v>0.25178596535321895</v>
      </c>
      <c r="J276" s="30">
        <f t="shared" si="28"/>
        <v>-5.9631871540228636E-2</v>
      </c>
      <c r="K276" s="30">
        <f>(Constantes!$D$10/0.8)*(Constantes!$D$5*J276^2+Constantes!$D$6*J276+Constantes!$D$7)</f>
        <v>11.140448582277482</v>
      </c>
      <c r="L276" s="30">
        <f>(Constantes!$D$10/0.8)*(0.00376*D276^2-0.0516*D276-6.967)</f>
        <v>-2.6288978999999997</v>
      </c>
      <c r="M276" s="30">
        <f t="shared" si="29"/>
        <v>1.5820872850387582</v>
      </c>
      <c r="N276" s="23"/>
      <c r="O276" s="23"/>
      <c r="P276" s="21"/>
    </row>
    <row r="277" spans="2:16" x14ac:dyDescent="0.25">
      <c r="B277" s="17"/>
      <c r="C277" s="30">
        <v>274</v>
      </c>
      <c r="D277" s="30">
        <f>(Clima!D277+Clima!E277)/2</f>
        <v>2.6000000000000005</v>
      </c>
      <c r="E277" s="30">
        <f t="shared" si="24"/>
        <v>0.73680849732919951</v>
      </c>
      <c r="F277" s="30">
        <f t="shared" si="25"/>
        <v>5.2464565912729362E-2</v>
      </c>
      <c r="G277" s="30">
        <f t="shared" si="26"/>
        <v>2.4948614</v>
      </c>
      <c r="H277" s="30">
        <f>0.001013*Constantes!$D$4/(0.622*G277)</f>
        <v>4.7305665803378062E-2</v>
      </c>
      <c r="I277" s="30">
        <f t="shared" si="27"/>
        <v>0.26557624396323087</v>
      </c>
      <c r="J277" s="30">
        <f t="shared" si="28"/>
        <v>-6.6588068291853222E-2</v>
      </c>
      <c r="K277" s="30">
        <f>(Constantes!$D$10/0.8)*(Constantes!$D$5*J277^2+Constantes!$D$6*J277+Constantes!$D$7)</f>
        <v>11.165154443584907</v>
      </c>
      <c r="L277" s="30">
        <f>(Constantes!$D$10/0.8)*(0.00376*D277^2-0.0516*D277-6.967)</f>
        <v>-2.6534033999999993</v>
      </c>
      <c r="M277" s="30">
        <f t="shared" si="29"/>
        <v>1.6674789156260594</v>
      </c>
      <c r="N277" s="23"/>
      <c r="O277" s="23"/>
      <c r="P277" s="21"/>
    </row>
    <row r="278" spans="2:16" x14ac:dyDescent="0.25">
      <c r="B278" s="17"/>
      <c r="C278" s="30">
        <v>275</v>
      </c>
      <c r="D278" s="30">
        <f>(Clima!D278+Clima!E278)/2</f>
        <v>4.1999999999999993</v>
      </c>
      <c r="E278" s="30">
        <f t="shared" si="24"/>
        <v>0.82511551517269466</v>
      </c>
      <c r="F278" s="30">
        <f t="shared" si="25"/>
        <v>5.797655922358453E-2</v>
      </c>
      <c r="G278" s="30">
        <f t="shared" si="26"/>
        <v>2.4910837999999997</v>
      </c>
      <c r="H278" s="30">
        <f>0.001013*Constantes!$D$4/(0.622*G278)</f>
        <v>4.7377402403784213E-2</v>
      </c>
      <c r="I278" s="30">
        <f t="shared" si="27"/>
        <v>0.27834522412616558</v>
      </c>
      <c r="J278" s="30">
        <f t="shared" si="28"/>
        <v>-7.352453356175491E-2</v>
      </c>
      <c r="K278" s="30">
        <f>(Constantes!$D$10/0.8)*(Constantes!$D$5*J278^2+Constantes!$D$6*J278+Constantes!$D$7)</f>
        <v>11.189305261139356</v>
      </c>
      <c r="L278" s="30">
        <f>(Constantes!$D$10/0.8)*(0.00376*D278^2-0.0516*D278-6.967)</f>
        <v>-2.6690225999999995</v>
      </c>
      <c r="M278" s="30">
        <f t="shared" si="29"/>
        <v>1.7486820507875334</v>
      </c>
      <c r="N278" s="23"/>
      <c r="O278" s="23"/>
      <c r="P278" s="21"/>
    </row>
    <row r="279" spans="2:16" x14ac:dyDescent="0.25">
      <c r="B279" s="17"/>
      <c r="C279" s="30">
        <v>276</v>
      </c>
      <c r="D279" s="30">
        <f>(Clima!D279+Clima!E279)/2</f>
        <v>4.1999999999999993</v>
      </c>
      <c r="E279" s="30">
        <f t="shared" si="24"/>
        <v>0.82511551517269466</v>
      </c>
      <c r="F279" s="30">
        <f t="shared" si="25"/>
        <v>5.797655922358453E-2</v>
      </c>
      <c r="G279" s="30">
        <f t="shared" si="26"/>
        <v>2.4910837999999997</v>
      </c>
      <c r="H279" s="30">
        <f>0.001013*Constantes!$D$4/(0.622*G279)</f>
        <v>4.7377402403784213E-2</v>
      </c>
      <c r="I279" s="30">
        <f t="shared" si="27"/>
        <v>0.27834522412616558</v>
      </c>
      <c r="J279" s="30">
        <f t="shared" si="28"/>
        <v>-8.0439211925572671E-2</v>
      </c>
      <c r="K279" s="30">
        <f>(Constantes!$D$10/0.8)*(Constantes!$D$5*J279^2+Constantes!$D$6*J279+Constantes!$D$7)</f>
        <v>11.212898226072008</v>
      </c>
      <c r="L279" s="30">
        <f>(Constantes!$D$10/0.8)*(0.00376*D279^2-0.0516*D279-6.967)</f>
        <v>-2.6690225999999995</v>
      </c>
      <c r="M279" s="30">
        <f t="shared" si="29"/>
        <v>1.7539356420771168</v>
      </c>
      <c r="N279" s="23"/>
      <c r="O279" s="23"/>
      <c r="P279" s="21"/>
    </row>
    <row r="280" spans="2:16" x14ac:dyDescent="0.25">
      <c r="B280" s="17"/>
      <c r="C280" s="30">
        <v>277</v>
      </c>
      <c r="D280" s="30">
        <f>(Clima!D280+Clima!E280)/2</f>
        <v>3.9999999999999996</v>
      </c>
      <c r="E280" s="30">
        <f t="shared" si="24"/>
        <v>0.81358960360034516</v>
      </c>
      <c r="F280" s="30">
        <f t="shared" si="25"/>
        <v>5.7261497382928642E-2</v>
      </c>
      <c r="G280" s="30">
        <f t="shared" si="26"/>
        <v>2.4915560000000001</v>
      </c>
      <c r="H280" s="30">
        <f>0.001013*Constantes!$D$4/(0.622*G280)</f>
        <v>4.7368423432645267E-2</v>
      </c>
      <c r="I280" s="30">
        <f t="shared" si="27"/>
        <v>0.27676215036173335</v>
      </c>
      <c r="J280" s="30">
        <f t="shared" si="28"/>
        <v>-8.7330054414876512E-2</v>
      </c>
      <c r="K280" s="30">
        <f>(Constantes!$D$10/0.8)*(Constantes!$D$5*J280^2+Constantes!$D$6*J280+Constantes!$D$7)</f>
        <v>11.235931109598315</v>
      </c>
      <c r="L280" s="30">
        <f>(Constantes!$D$10/0.8)*(0.00376*D280^2-0.0516*D280-6.967)</f>
        <v>-2.6674649999999995</v>
      </c>
      <c r="M280" s="30">
        <f t="shared" si="29"/>
        <v>1.7494910147523202</v>
      </c>
      <c r="N280" s="23"/>
      <c r="O280" s="23"/>
      <c r="P280" s="21"/>
    </row>
    <row r="281" spans="2:16" x14ac:dyDescent="0.25">
      <c r="B281" s="17"/>
      <c r="C281" s="30">
        <v>278</v>
      </c>
      <c r="D281" s="30">
        <f>(Clima!D281+Clima!E281)/2</f>
        <v>3.3999999999999995</v>
      </c>
      <c r="E281" s="30">
        <f t="shared" si="24"/>
        <v>0.7798595322295131</v>
      </c>
      <c r="F281" s="30">
        <f t="shared" si="25"/>
        <v>5.5161511563378181E-2</v>
      </c>
      <c r="G281" s="30">
        <f t="shared" si="26"/>
        <v>2.4929725999999999</v>
      </c>
      <c r="H281" s="30">
        <f>0.001013*Constantes!$D$4/(0.622*G281)</f>
        <v>4.7341506927973426E-2</v>
      </c>
      <c r="I281" s="30">
        <f t="shared" si="27"/>
        <v>0.27198975365469452</v>
      </c>
      <c r="J281" s="30">
        <f t="shared" si="28"/>
        <v>-9.4195019124320281E-2</v>
      </c>
      <c r="K281" s="30">
        <f>(Constantes!$D$10/0.8)*(Constantes!$D$5*J281^2+Constantes!$D$6*J281+Constantes!$D$7)</f>
        <v>11.258402258034156</v>
      </c>
      <c r="L281" s="30">
        <f>(Constantes!$D$10/0.8)*(0.00376*D281^2-0.0516*D281-6.967)</f>
        <v>-2.6621153999999994</v>
      </c>
      <c r="M281" s="30">
        <f t="shared" si="29"/>
        <v>1.7256679335201652</v>
      </c>
      <c r="N281" s="23"/>
      <c r="O281" s="23"/>
      <c r="P281" s="21"/>
    </row>
    <row r="282" spans="2:16" x14ac:dyDescent="0.25">
      <c r="B282" s="17"/>
      <c r="C282" s="30">
        <v>279</v>
      </c>
      <c r="D282" s="30">
        <f>(Clima!D282+Clima!E282)/2</f>
        <v>6.7</v>
      </c>
      <c r="E282" s="30">
        <f t="shared" si="24"/>
        <v>0.98183101730388156</v>
      </c>
      <c r="F282" s="30">
        <f t="shared" si="25"/>
        <v>6.7581690219552987E-2</v>
      </c>
      <c r="G282" s="30">
        <f t="shared" si="26"/>
        <v>2.4851812999999998</v>
      </c>
      <c r="H282" s="30">
        <f>0.001013*Constantes!$D$4/(0.622*G282)</f>
        <v>4.7489927440765758E-2</v>
      </c>
      <c r="I282" s="30">
        <f t="shared" si="27"/>
        <v>0.29776476040091676</v>
      </c>
      <c r="J282" s="30">
        <f t="shared" si="28"/>
        <v>-0.10103207181670253</v>
      </c>
      <c r="K282" s="30">
        <f>(Constantes!$D$10/0.8)*(Constantes!$D$5*J282^2+Constantes!$D$6*J282+Constantes!$D$7)</f>
        <v>11.28031058715665</v>
      </c>
      <c r="L282" s="30">
        <f>(Constantes!$D$10/0.8)*(0.00376*D282^2-0.0516*D282-6.967)</f>
        <v>-2.6789750999999993</v>
      </c>
      <c r="M282" s="30">
        <f t="shared" si="29"/>
        <v>1.889398804614578</v>
      </c>
      <c r="N282" s="23"/>
      <c r="O282" s="23"/>
      <c r="P282" s="21"/>
    </row>
    <row r="283" spans="2:16" x14ac:dyDescent="0.25">
      <c r="B283" s="17"/>
      <c r="C283" s="30">
        <v>280</v>
      </c>
      <c r="D283" s="30">
        <f>(Clima!D283+Clima!E283)/2</f>
        <v>4.0999999999999996</v>
      </c>
      <c r="E283" s="30">
        <f t="shared" si="24"/>
        <v>0.81933467941139548</v>
      </c>
      <c r="F283" s="30">
        <f t="shared" si="25"/>
        <v>5.7618077031797714E-2</v>
      </c>
      <c r="G283" s="30">
        <f t="shared" si="26"/>
        <v>2.4913198999999997</v>
      </c>
      <c r="H283" s="30">
        <f>0.001013*Constantes!$D$4/(0.622*G283)</f>
        <v>4.7372912492750503E-2</v>
      </c>
      <c r="I283" s="30">
        <f t="shared" si="27"/>
        <v>0.27755418433477291</v>
      </c>
      <c r="J283" s="30">
        <f t="shared" si="28"/>
        <v>-0.10783918652575494</v>
      </c>
      <c r="K283" s="30">
        <f>(Constantes!$D$10/0.8)*(Constantes!$D$5*J283^2+Constantes!$D$6*J283+Constantes!$D$7)</f>
        <v>11.301655575918602</v>
      </c>
      <c r="L283" s="30">
        <f>(Constantes!$D$10/0.8)*(0.00376*D283^2-0.0516*D283-6.967)</f>
        <v>-2.6682578999999995</v>
      </c>
      <c r="M283" s="30">
        <f t="shared" si="29"/>
        <v>1.7688712909759869</v>
      </c>
      <c r="N283" s="23"/>
      <c r="O283" s="23"/>
      <c r="P283" s="21"/>
    </row>
    <row r="284" spans="2:16" x14ac:dyDescent="0.25">
      <c r="B284" s="17"/>
      <c r="C284" s="30">
        <v>281</v>
      </c>
      <c r="D284" s="30">
        <f>(Clima!D284+Clima!E284)/2</f>
        <v>2.5</v>
      </c>
      <c r="E284" s="30">
        <f t="shared" si="24"/>
        <v>0.73157749317928888</v>
      </c>
      <c r="F284" s="30">
        <f t="shared" si="25"/>
        <v>5.2135546772865443E-2</v>
      </c>
      <c r="G284" s="30">
        <f t="shared" si="26"/>
        <v>2.4950975</v>
      </c>
      <c r="H284" s="30">
        <f>0.001013*Constantes!$D$4/(0.622*G284)</f>
        <v>4.7301189478225966E-2</v>
      </c>
      <c r="I284" s="30">
        <f t="shared" si="27"/>
        <v>0.26477080469079678</v>
      </c>
      <c r="J284" s="30">
        <f t="shared" si="28"/>
        <v>-0.11461434615647936</v>
      </c>
      <c r="K284" s="30">
        <f>(Constantes!$D$10/0.8)*(Constantes!$D$5*J284^2+Constantes!$D$6*J284+Constantes!$D$7)</f>
        <v>11.32243725952622</v>
      </c>
      <c r="L284" s="30">
        <f>(Constantes!$D$10/0.8)*(0.00376*D284^2-0.0516*D284-6.967)</f>
        <v>-2.6521874999999997</v>
      </c>
      <c r="M284" s="30">
        <f t="shared" si="29"/>
        <v>1.6960588408467814</v>
      </c>
      <c r="N284" s="23"/>
      <c r="O284" s="23"/>
      <c r="P284" s="21"/>
    </row>
    <row r="285" spans="2:16" x14ac:dyDescent="0.25">
      <c r="B285" s="17"/>
      <c r="C285" s="30">
        <v>282</v>
      </c>
      <c r="D285" s="30">
        <f>(Clima!D285+Clima!E285)/2</f>
        <v>2.9000000000000004</v>
      </c>
      <c r="E285" s="30">
        <f t="shared" si="24"/>
        <v>0.75270020861695863</v>
      </c>
      <c r="F285" s="30">
        <f t="shared" si="25"/>
        <v>5.3462342561331699E-2</v>
      </c>
      <c r="G285" s="30">
        <f t="shared" si="26"/>
        <v>2.4941530999999997</v>
      </c>
      <c r="H285" s="30">
        <f>0.001013*Constantes!$D$4/(0.622*G285)</f>
        <v>4.7319099863656296E-2</v>
      </c>
      <c r="I285" s="30">
        <f t="shared" si="27"/>
        <v>0.26798769363559788</v>
      </c>
      <c r="J285" s="30">
        <f t="shared" si="28"/>
        <v>-0.12135554308285744</v>
      </c>
      <c r="K285" s="30">
        <f>(Constantes!$D$10/0.8)*(Constantes!$D$5*J285^2+Constantes!$D$6*J285+Constantes!$D$7)</f>
        <v>11.342656221890616</v>
      </c>
      <c r="L285" s="30">
        <f>(Constantes!$D$10/0.8)*(0.00376*D285^2-0.0516*D285-6.967)</f>
        <v>-2.6568818999999997</v>
      </c>
      <c r="M285" s="30">
        <f t="shared" si="29"/>
        <v>1.7197421718415793</v>
      </c>
      <c r="N285" s="23"/>
      <c r="O285" s="23"/>
      <c r="P285" s="21"/>
    </row>
    <row r="286" spans="2:16" x14ac:dyDescent="0.25">
      <c r="B286" s="17"/>
      <c r="C286" s="30">
        <v>283</v>
      </c>
      <c r="D286" s="30">
        <f>(Clima!D286+Clima!E286)/2</f>
        <v>3.7</v>
      </c>
      <c r="E286" s="30">
        <f t="shared" si="24"/>
        <v>0.79656704122309585</v>
      </c>
      <c r="F286" s="30">
        <f t="shared" si="25"/>
        <v>5.6203091112967181E-2</v>
      </c>
      <c r="G286" s="30">
        <f t="shared" si="26"/>
        <v>2.4922643</v>
      </c>
      <c r="H286" s="30">
        <f>0.001013*Constantes!$D$4/(0.622*G286)</f>
        <v>4.7354961355482207E-2</v>
      </c>
      <c r="I286" s="30">
        <f t="shared" si="27"/>
        <v>0.27438020492759929</v>
      </c>
      <c r="J286" s="30">
        <f t="shared" si="28"/>
        <v>-0.12806077974275312</v>
      </c>
      <c r="K286" s="30">
        <f>(Constantes!$D$10/0.8)*(Constantes!$D$5*J286^2+Constantes!$D$6*J286+Constantes!$D$7)</f>
        <v>11.3623135874642</v>
      </c>
      <c r="L286" s="30">
        <f>(Constantes!$D$10/0.8)*(0.00376*D286^2-0.0516*D286-6.967)</f>
        <v>-2.6649170999999994</v>
      </c>
      <c r="M286" s="30">
        <f t="shared" si="29"/>
        <v>1.7628746444509953</v>
      </c>
      <c r="N286" s="23"/>
      <c r="O286" s="23"/>
      <c r="P286" s="21"/>
    </row>
    <row r="287" spans="2:16" x14ac:dyDescent="0.25">
      <c r="B287" s="17"/>
      <c r="C287" s="30">
        <v>284</v>
      </c>
      <c r="D287" s="30">
        <f>(Clima!D287+Clima!E287)/2</f>
        <v>5.5</v>
      </c>
      <c r="E287" s="30">
        <f t="shared" si="24"/>
        <v>0.90360844965772646</v>
      </c>
      <c r="F287" s="30">
        <f t="shared" si="25"/>
        <v>6.2813771829638612E-2</v>
      </c>
      <c r="G287" s="30">
        <f t="shared" si="26"/>
        <v>2.4880144999999998</v>
      </c>
      <c r="H287" s="30">
        <f>0.001013*Constantes!$D$4/(0.622*G287)</f>
        <v>4.743584879193747E-2</v>
      </c>
      <c r="I287" s="30">
        <f t="shared" si="27"/>
        <v>0.2885329439644263</v>
      </c>
      <c r="J287" s="30">
        <f t="shared" si="28"/>
        <v>-0.13472806922983283</v>
      </c>
      <c r="K287" s="30">
        <f>(Constantes!$D$10/0.8)*(Constantes!$D$5*J287^2+Constantes!$D$6*J287+Constantes!$D$7)</f>
        <v>11.381411012473883</v>
      </c>
      <c r="L287" s="30">
        <f>(Constantes!$D$10/0.8)*(0.00376*D287^2-0.0516*D287-6.967)</f>
        <v>-2.6763974999999998</v>
      </c>
      <c r="M287" s="30">
        <f t="shared" si="29"/>
        <v>1.8549007708245544</v>
      </c>
      <c r="N287" s="23"/>
      <c r="O287" s="23"/>
      <c r="P287" s="21"/>
    </row>
    <row r="288" spans="2:16" x14ac:dyDescent="0.25">
      <c r="B288" s="17"/>
      <c r="C288" s="30">
        <v>285</v>
      </c>
      <c r="D288" s="30">
        <f>(Clima!D288+Clima!E288)/2</f>
        <v>4.0999999999999996</v>
      </c>
      <c r="E288" s="30">
        <f t="shared" si="24"/>
        <v>0.81933467941139548</v>
      </c>
      <c r="F288" s="30">
        <f t="shared" si="25"/>
        <v>5.7618077031797714E-2</v>
      </c>
      <c r="G288" s="30">
        <f t="shared" si="26"/>
        <v>2.4913198999999997</v>
      </c>
      <c r="H288" s="30">
        <f>0.001013*Constantes!$D$4/(0.622*G288)</f>
        <v>4.7372912492750503E-2</v>
      </c>
      <c r="I288" s="30">
        <f t="shared" si="27"/>
        <v>0.27755418433477291</v>
      </c>
      <c r="J288" s="30">
        <f t="shared" si="28"/>
        <v>-0.14135543588232991</v>
      </c>
      <c r="K288" s="30">
        <f>(Constantes!$D$10/0.8)*(Constantes!$D$5*J288^2+Constantes!$D$6*J288+Constantes!$D$7)</f>
        <v>11.399950675563677</v>
      </c>
      <c r="L288" s="30">
        <f>(Constantes!$D$10/0.8)*(0.00376*D288^2-0.0516*D288-6.967)</f>
        <v>-2.6682578999999995</v>
      </c>
      <c r="M288" s="30">
        <f t="shared" si="29"/>
        <v>1.7906970639408619</v>
      </c>
      <c r="N288" s="23"/>
      <c r="O288" s="23"/>
      <c r="P288" s="21"/>
    </row>
    <row r="289" spans="2:16" x14ac:dyDescent="0.25">
      <c r="B289" s="17"/>
      <c r="C289" s="30">
        <v>286</v>
      </c>
      <c r="D289" s="30">
        <f>(Clima!D289+Clima!E289)/2</f>
        <v>4.6999999999999993</v>
      </c>
      <c r="E289" s="30">
        <f t="shared" si="24"/>
        <v>0.85456279709437755</v>
      </c>
      <c r="F289" s="30">
        <f t="shared" si="25"/>
        <v>5.9797799714718242E-2</v>
      </c>
      <c r="G289" s="30">
        <f t="shared" si="26"/>
        <v>2.4899032999999999</v>
      </c>
      <c r="H289" s="30">
        <f>0.001013*Constantes!$D$4/(0.622*G289)</f>
        <v>4.7399864731352388E-2</v>
      </c>
      <c r="I289" s="30">
        <f t="shared" si="27"/>
        <v>0.28228509354225667</v>
      </c>
      <c r="J289" s="30">
        <f t="shared" si="28"/>
        <v>-0.14794091586847485</v>
      </c>
      <c r="K289" s="30">
        <f>(Constantes!$D$10/0.8)*(Constantes!$D$5*J289^2+Constantes!$D$6*J289+Constantes!$D$7)</f>
        <v>11.417935267859978</v>
      </c>
      <c r="L289" s="30">
        <f>(Constantes!$D$10/0.8)*(0.00376*D289^2-0.0516*D289-6.967)</f>
        <v>-2.6724230999999996</v>
      </c>
      <c r="M289" s="30">
        <f t="shared" si="29"/>
        <v>1.8241051353498408</v>
      </c>
      <c r="N289" s="23"/>
      <c r="O289" s="23"/>
      <c r="P289" s="21"/>
    </row>
    <row r="290" spans="2:16" x14ac:dyDescent="0.25">
      <c r="B290" s="17"/>
      <c r="C290" s="30">
        <v>287</v>
      </c>
      <c r="D290" s="30">
        <f>(Clima!D290+Clima!E290)/2</f>
        <v>5.4</v>
      </c>
      <c r="E290" s="30">
        <f t="shared" si="24"/>
        <v>0.89734507498222005</v>
      </c>
      <c r="F290" s="30">
        <f t="shared" si="25"/>
        <v>6.2429791566432663E-2</v>
      </c>
      <c r="G290" s="30">
        <f t="shared" si="26"/>
        <v>2.4882505999999998</v>
      </c>
      <c r="H290" s="30">
        <f>0.001013*Constantes!$D$4/(0.622*G290)</f>
        <v>4.7431347796780571E-2</v>
      </c>
      <c r="I290" s="30">
        <f t="shared" si="27"/>
        <v>0.2877558847060156</v>
      </c>
      <c r="J290" s="30">
        <f t="shared" si="28"/>
        <v>-0.15448255776842154</v>
      </c>
      <c r="K290" s="30">
        <f>(Constantes!$D$10/0.8)*(Constantes!$D$5*J290^2+Constantes!$D$6*J290+Constantes!$D$7)</f>
        <v>11.435367982473483</v>
      </c>
      <c r="L290" s="30">
        <f>(Constantes!$D$10/0.8)*(0.00376*D290^2-0.0516*D290-6.967)</f>
        <v>-2.6759993999999998</v>
      </c>
      <c r="M290" s="30">
        <f t="shared" si="29"/>
        <v>1.8624409697686344</v>
      </c>
      <c r="N290" s="23"/>
      <c r="O290" s="23"/>
      <c r="P290" s="21"/>
    </row>
    <row r="291" spans="2:16" x14ac:dyDescent="0.25">
      <c r="B291" s="17"/>
      <c r="C291" s="30">
        <v>288</v>
      </c>
      <c r="D291" s="30">
        <f>(Clima!D291+Clima!E291)/2</f>
        <v>5.3</v>
      </c>
      <c r="E291" s="30">
        <f t="shared" si="24"/>
        <v>0.8911200050543554</v>
      </c>
      <c r="F291" s="30">
        <f t="shared" si="25"/>
        <v>6.2047823841482788E-2</v>
      </c>
      <c r="G291" s="30">
        <f t="shared" si="26"/>
        <v>2.4884866999999997</v>
      </c>
      <c r="H291" s="30">
        <f>0.001013*Constantes!$D$4/(0.622*G291)</f>
        <v>4.7426847655704943E-2</v>
      </c>
      <c r="I291" s="30">
        <f t="shared" si="27"/>
        <v>0.28697768302575022</v>
      </c>
      <c r="J291" s="30">
        <f t="shared" si="28"/>
        <v>-0.16097842315249478</v>
      </c>
      <c r="K291" s="30">
        <f>(Constantes!$D$10/0.8)*(Constantes!$D$5*J291^2+Constantes!$D$6*J291+Constantes!$D$7)</f>
        <v>11.452252503452337</v>
      </c>
      <c r="L291" s="30">
        <f>(Constantes!$D$10/0.8)*(0.00376*D291^2-0.0516*D291-6.967)</f>
        <v>-2.6755730999999994</v>
      </c>
      <c r="M291" s="30">
        <f t="shared" si="29"/>
        <v>1.8614029420892559</v>
      </c>
      <c r="N291" s="23"/>
      <c r="O291" s="23"/>
      <c r="P291" s="21"/>
    </row>
    <row r="292" spans="2:16" x14ac:dyDescent="0.25">
      <c r="B292" s="17"/>
      <c r="C292" s="30">
        <v>289</v>
      </c>
      <c r="D292" s="30">
        <f>(Clima!D292+Clima!E292)/2</f>
        <v>5.8</v>
      </c>
      <c r="E292" s="30">
        <f t="shared" si="24"/>
        <v>0.92263042375989668</v>
      </c>
      <c r="F292" s="30">
        <f t="shared" si="25"/>
        <v>6.3977874512489694E-2</v>
      </c>
      <c r="G292" s="30">
        <f t="shared" si="26"/>
        <v>2.4873061999999999</v>
      </c>
      <c r="H292" s="30">
        <f>0.001013*Constantes!$D$4/(0.622*G292)</f>
        <v>4.7449356904328034E-2</v>
      </c>
      <c r="I292" s="30">
        <f t="shared" si="27"/>
        <v>0.29085716086083402</v>
      </c>
      <c r="J292" s="30">
        <f t="shared" si="28"/>
        <v>-0.16742658715558903</v>
      </c>
      <c r="K292" s="30">
        <f>(Constantes!$D$10/0.8)*(Constantes!$D$5*J292^2+Constantes!$D$6*J292+Constantes!$D$7)</f>
        <v>11.468592994201785</v>
      </c>
      <c r="L292" s="30">
        <f>(Constantes!$D$10/0.8)*(0.00376*D292^2-0.0516*D292-6.967)</f>
        <v>-2.6774225999999994</v>
      </c>
      <c r="M292" s="30">
        <f t="shared" si="29"/>
        <v>1.8898303820289537</v>
      </c>
      <c r="N292" s="23"/>
      <c r="O292" s="23"/>
      <c r="P292" s="21"/>
    </row>
    <row r="293" spans="2:16" x14ac:dyDescent="0.25">
      <c r="B293" s="17"/>
      <c r="C293" s="30">
        <v>290</v>
      </c>
      <c r="D293" s="30">
        <f>(Clima!D293+Clima!E293)/2</f>
        <v>4.6000000000000005</v>
      </c>
      <c r="E293" s="30">
        <f t="shared" si="24"/>
        <v>0.84860028432540868</v>
      </c>
      <c r="F293" s="30">
        <f t="shared" si="25"/>
        <v>5.9429679792546375E-2</v>
      </c>
      <c r="G293" s="30">
        <f t="shared" si="26"/>
        <v>2.4901393999999999</v>
      </c>
      <c r="H293" s="30">
        <f>0.001013*Constantes!$D$4/(0.622*G293)</f>
        <v>4.7395370562044806E-2</v>
      </c>
      <c r="I293" s="30">
        <f t="shared" si="27"/>
        <v>0.28149920279404944</v>
      </c>
      <c r="J293" s="30">
        <f t="shared" si="28"/>
        <v>-0.17382513904754754</v>
      </c>
      <c r="K293" s="30">
        <f>(Constantes!$D$10/0.8)*(Constantes!$D$5*J293^2+Constantes!$D$6*J293+Constantes!$D$7)</f>
        <v>11.484394085386153</v>
      </c>
      <c r="L293" s="30">
        <f>(Constantes!$D$10/0.8)*(0.00376*D293^2-0.0516*D293-6.967)</f>
        <v>-2.6717993999999994</v>
      </c>
      <c r="M293" s="30">
        <f t="shared" si="29"/>
        <v>1.8341688225614996</v>
      </c>
      <c r="N293" s="23"/>
      <c r="O293" s="23"/>
      <c r="P293" s="21"/>
    </row>
    <row r="294" spans="2:16" x14ac:dyDescent="0.25">
      <c r="B294" s="17"/>
      <c r="C294" s="30">
        <v>291</v>
      </c>
      <c r="D294" s="30">
        <f>(Clima!D294+Clima!E294)/2</f>
        <v>4.6000000000000005</v>
      </c>
      <c r="E294" s="30">
        <f t="shared" si="24"/>
        <v>0.84860028432540868</v>
      </c>
      <c r="F294" s="30">
        <f t="shared" si="25"/>
        <v>5.9429679792546375E-2</v>
      </c>
      <c r="G294" s="30">
        <f t="shared" si="26"/>
        <v>2.4901393999999999</v>
      </c>
      <c r="H294" s="30">
        <f>0.001013*Constantes!$D$4/(0.622*G294)</f>
        <v>4.7395370562044806E-2</v>
      </c>
      <c r="I294" s="30">
        <f t="shared" si="27"/>
        <v>0.28149920279404944</v>
      </c>
      <c r="J294" s="30">
        <f t="shared" si="28"/>
        <v>-0.18017218279935251</v>
      </c>
      <c r="K294" s="30">
        <f>(Constantes!$D$10/0.8)*(Constantes!$D$5*J294^2+Constantes!$D$6*J294+Constantes!$D$7)</f>
        <v>11.499660862329652</v>
      </c>
      <c r="L294" s="30">
        <f>(Constantes!$D$10/0.8)*(0.00376*D294^2-0.0516*D294-6.967)</f>
        <v>-2.6717993999999994</v>
      </c>
      <c r="M294" s="30">
        <f t="shared" si="29"/>
        <v>1.8376068909925631</v>
      </c>
      <c r="N294" s="23"/>
      <c r="O294" s="23"/>
      <c r="P294" s="21"/>
    </row>
    <row r="295" spans="2:16" x14ac:dyDescent="0.25">
      <c r="B295" s="17"/>
      <c r="C295" s="30">
        <v>292</v>
      </c>
      <c r="D295" s="30">
        <f>(Clima!D295+Clima!E295)/2</f>
        <v>4.6000000000000005</v>
      </c>
      <c r="E295" s="30">
        <f t="shared" si="24"/>
        <v>0.84860028432540868</v>
      </c>
      <c r="F295" s="30">
        <f t="shared" si="25"/>
        <v>5.9429679792546375E-2</v>
      </c>
      <c r="G295" s="30">
        <f t="shared" si="26"/>
        <v>2.4901393999999999</v>
      </c>
      <c r="H295" s="30">
        <f>0.001013*Constantes!$D$4/(0.622*G295)</f>
        <v>4.7395370562044806E-2</v>
      </c>
      <c r="I295" s="30">
        <f t="shared" si="27"/>
        <v>0.28149920279404944</v>
      </c>
      <c r="J295" s="30">
        <f t="shared" si="28"/>
        <v>-0.18646583764495972</v>
      </c>
      <c r="K295" s="30">
        <f>(Constantes!$D$10/0.8)*(Constantes!$D$5*J295^2+Constantes!$D$6*J295+Constantes!$D$7)</f>
        <v>11.514398851933022</v>
      </c>
      <c r="L295" s="30">
        <f>(Constantes!$D$10/0.8)*(0.00376*D295^2-0.0516*D295-6.967)</f>
        <v>-2.6717993999999994</v>
      </c>
      <c r="M295" s="30">
        <f t="shared" si="29"/>
        <v>1.8409258768518719</v>
      </c>
      <c r="N295" s="23"/>
      <c r="O295" s="23"/>
      <c r="P295" s="21"/>
    </row>
    <row r="296" spans="2:16" x14ac:dyDescent="0.25">
      <c r="B296" s="17"/>
      <c r="C296" s="30">
        <v>293</v>
      </c>
      <c r="D296" s="30">
        <f>(Clima!D296+Clima!E296)/2</f>
        <v>4.6000000000000005</v>
      </c>
      <c r="E296" s="30">
        <f t="shared" si="24"/>
        <v>0.84860028432540868</v>
      </c>
      <c r="F296" s="30">
        <f t="shared" si="25"/>
        <v>5.9429679792546375E-2</v>
      </c>
      <c r="G296" s="30">
        <f t="shared" si="26"/>
        <v>2.4901393999999999</v>
      </c>
      <c r="H296" s="30">
        <f>0.001013*Constantes!$D$4/(0.622*G296)</f>
        <v>4.7395370562044806E-2</v>
      </c>
      <c r="I296" s="30">
        <f t="shared" si="27"/>
        <v>0.28149920279404944</v>
      </c>
      <c r="J296" s="30">
        <f t="shared" si="28"/>
        <v>-0.19270423863861033</v>
      </c>
      <c r="K296" s="30">
        <f>(Constantes!$D$10/0.8)*(Constantes!$D$5*J296^2+Constantes!$D$6*J296+Constantes!$D$7)</f>
        <v>11.528614009123629</v>
      </c>
      <c r="L296" s="30">
        <f>(Constantes!$D$10/0.8)*(0.00376*D296^2-0.0516*D296-6.967)</f>
        <v>-2.6717993999999994</v>
      </c>
      <c r="M296" s="30">
        <f t="shared" si="29"/>
        <v>1.8441271211852701</v>
      </c>
      <c r="N296" s="23"/>
      <c r="O296" s="23"/>
      <c r="P296" s="21"/>
    </row>
    <row r="297" spans="2:16" x14ac:dyDescent="0.25">
      <c r="B297" s="17"/>
      <c r="C297" s="30">
        <v>294</v>
      </c>
      <c r="D297" s="30">
        <f>(Clima!D297+Clima!E297)/2</f>
        <v>4.6000000000000005</v>
      </c>
      <c r="E297" s="30">
        <f t="shared" si="24"/>
        <v>0.84860028432540868</v>
      </c>
      <c r="F297" s="30">
        <f t="shared" si="25"/>
        <v>5.9429679792546375E-2</v>
      </c>
      <c r="G297" s="30">
        <f t="shared" si="26"/>
        <v>2.4901393999999999</v>
      </c>
      <c r="H297" s="30">
        <f>0.001013*Constantes!$D$4/(0.622*G297)</f>
        <v>4.7395370562044806E-2</v>
      </c>
      <c r="I297" s="30">
        <f t="shared" si="27"/>
        <v>0.28149920279404944</v>
      </c>
      <c r="J297" s="30">
        <f t="shared" si="28"/>
        <v>-0.19888553720745428</v>
      </c>
      <c r="K297" s="30">
        <f>(Constantes!$D$10/0.8)*(Constantes!$D$5*J297^2+Constantes!$D$6*J297+Constantes!$D$7)</f>
        <v>11.542312702857142</v>
      </c>
      <c r="L297" s="30">
        <f>(Constantes!$D$10/0.8)*(0.00376*D297^2-0.0516*D297-6.967)</f>
        <v>-2.6717993999999994</v>
      </c>
      <c r="M297" s="30">
        <f t="shared" si="29"/>
        <v>1.8472120582775131</v>
      </c>
      <c r="N297" s="23"/>
      <c r="O297" s="23"/>
      <c r="P297" s="21"/>
    </row>
    <row r="298" spans="2:16" x14ac:dyDescent="0.25">
      <c r="B298" s="17"/>
      <c r="C298" s="30">
        <v>295</v>
      </c>
      <c r="D298" s="30">
        <f>(Clima!D298+Clima!E298)/2</f>
        <v>4.6000000000000005</v>
      </c>
      <c r="E298" s="30">
        <f t="shared" si="24"/>
        <v>0.84860028432540868</v>
      </c>
      <c r="F298" s="30">
        <f t="shared" si="25"/>
        <v>5.9429679792546375E-2</v>
      </c>
      <c r="G298" s="30">
        <f t="shared" si="26"/>
        <v>2.4901393999999999</v>
      </c>
      <c r="H298" s="30">
        <f>0.001013*Constantes!$D$4/(0.622*G298)</f>
        <v>4.7395370562044806E-2</v>
      </c>
      <c r="I298" s="30">
        <f t="shared" si="27"/>
        <v>0.28149920279404944</v>
      </c>
      <c r="J298" s="30">
        <f t="shared" si="28"/>
        <v>-0.2050079016993222</v>
      </c>
      <c r="K298" s="30">
        <f>(Constantes!$D$10/0.8)*(Constantes!$D$5*J298^2+Constantes!$D$6*J298+Constantes!$D$7)</f>
        <v>11.555501701689431</v>
      </c>
      <c r="L298" s="30">
        <f>(Constantes!$D$10/0.8)*(0.00376*D298^2-0.0516*D298-6.967)</f>
        <v>-2.6717993999999994</v>
      </c>
      <c r="M298" s="30">
        <f t="shared" si="29"/>
        <v>1.850182212403066</v>
      </c>
      <c r="N298" s="23"/>
      <c r="O298" s="23"/>
      <c r="P298" s="21"/>
    </row>
    <row r="299" spans="2:16" x14ac:dyDescent="0.25">
      <c r="B299" s="17"/>
      <c r="C299" s="30">
        <v>296</v>
      </c>
      <c r="D299" s="30">
        <f>(Clima!D299+Clima!E299)/2</f>
        <v>4.6000000000000005</v>
      </c>
      <c r="E299" s="30">
        <f t="shared" si="24"/>
        <v>0.84860028432540868</v>
      </c>
      <c r="F299" s="30">
        <f t="shared" si="25"/>
        <v>5.9429679792546375E-2</v>
      </c>
      <c r="G299" s="30">
        <f t="shared" si="26"/>
        <v>2.4901393999999999</v>
      </c>
      <c r="H299" s="30">
        <f>0.001013*Constantes!$D$4/(0.622*G299)</f>
        <v>4.7395370562044806E-2</v>
      </c>
      <c r="I299" s="30">
        <f t="shared" si="27"/>
        <v>0.28149920279404944</v>
      </c>
      <c r="J299" s="30">
        <f t="shared" si="28"/>
        <v>-0.2110695179254837</v>
      </c>
      <c r="K299" s="30">
        <f>(Constantes!$D$10/0.8)*(Constantes!$D$5*J299^2+Constantes!$D$6*J299+Constantes!$D$7)</f>
        <v>11.568188158937842</v>
      </c>
      <c r="L299" s="30">
        <f>(Constantes!$D$10/0.8)*(0.00376*D299^2-0.0516*D299-6.967)</f>
        <v>-2.6717993999999994</v>
      </c>
      <c r="M299" s="30">
        <f t="shared" si="29"/>
        <v>1.8530391944844327</v>
      </c>
      <c r="N299" s="23"/>
      <c r="O299" s="23"/>
      <c r="P299" s="21"/>
    </row>
    <row r="300" spans="2:16" x14ac:dyDescent="0.25">
      <c r="B300" s="17"/>
      <c r="C300" s="30">
        <v>297</v>
      </c>
      <c r="D300" s="30">
        <f>(Clima!D300+Clima!E300)/2</f>
        <v>4.2</v>
      </c>
      <c r="E300" s="30">
        <f t="shared" si="24"/>
        <v>0.82511551517269466</v>
      </c>
      <c r="F300" s="30">
        <f t="shared" si="25"/>
        <v>5.797655922358453E-2</v>
      </c>
      <c r="G300" s="30">
        <f t="shared" si="26"/>
        <v>2.4910837999999997</v>
      </c>
      <c r="H300" s="30">
        <f>0.001013*Constantes!$D$4/(0.622*G300)</f>
        <v>4.7377402403784213E-2</v>
      </c>
      <c r="I300" s="30">
        <f t="shared" si="27"/>
        <v>0.27834522412616558</v>
      </c>
      <c r="J300" s="30">
        <f t="shared" si="28"/>
        <v>-0.21706858969823065</v>
      </c>
      <c r="K300" s="30">
        <f>(Constantes!$D$10/0.8)*(Constantes!$D$5*J300^2+Constantes!$D$6*J300+Constantes!$D$7)</f>
        <v>11.580379597451429</v>
      </c>
      <c r="L300" s="30">
        <f>(Constantes!$D$10/0.8)*(0.00376*D300^2-0.0516*D300-6.967)</f>
        <v>-2.6690225999999995</v>
      </c>
      <c r="M300" s="30">
        <f t="shared" si="29"/>
        <v>1.8357649898201533</v>
      </c>
      <c r="N300" s="23"/>
      <c r="O300" s="23"/>
      <c r="P300" s="21"/>
    </row>
    <row r="301" spans="2:16" x14ac:dyDescent="0.25">
      <c r="B301" s="17"/>
      <c r="C301" s="30">
        <v>298</v>
      </c>
      <c r="D301" s="30">
        <f>(Clima!D301+Clima!E301)/2</f>
        <v>5.8000000000000007</v>
      </c>
      <c r="E301" s="30">
        <f t="shared" si="24"/>
        <v>0.92263042375989679</v>
      </c>
      <c r="F301" s="30">
        <f t="shared" si="25"/>
        <v>6.3977874512489707E-2</v>
      </c>
      <c r="G301" s="30">
        <f t="shared" si="26"/>
        <v>2.4873061999999999</v>
      </c>
      <c r="H301" s="30">
        <f>0.001013*Constantes!$D$4/(0.622*G301)</f>
        <v>4.7449356904328034E-2</v>
      </c>
      <c r="I301" s="30">
        <f t="shared" si="27"/>
        <v>0.29085716086083407</v>
      </c>
      <c r="J301" s="30">
        <f t="shared" si="28"/>
        <v>-0.22300333936312614</v>
      </c>
      <c r="K301" s="30">
        <f>(Constantes!$D$10/0.8)*(Constantes!$D$5*J301^2+Constantes!$D$6*J301+Constantes!$D$7)</f>
        <v>11.592083894010228</v>
      </c>
      <c r="L301" s="30">
        <f>(Constantes!$D$10/0.8)*(0.00376*D301^2-0.0516*D301-6.967)</f>
        <v>-2.6774225999999994</v>
      </c>
      <c r="M301" s="30">
        <f t="shared" si="29"/>
        <v>1.9185649520373007</v>
      </c>
      <c r="N301" s="23"/>
      <c r="O301" s="23"/>
      <c r="P301" s="21"/>
    </row>
    <row r="302" spans="2:16" x14ac:dyDescent="0.25">
      <c r="B302" s="17"/>
      <c r="C302" s="30">
        <v>299</v>
      </c>
      <c r="D302" s="30">
        <f>(Clima!D302+Clima!E302)/2</f>
        <v>3.6000000000000005</v>
      </c>
      <c r="E302" s="30">
        <f t="shared" si="24"/>
        <v>0.79096311468656078</v>
      </c>
      <c r="F302" s="30">
        <f t="shared" si="25"/>
        <v>5.5854039188960966E-2</v>
      </c>
      <c r="G302" s="30">
        <f t="shared" si="26"/>
        <v>2.4925003999999999</v>
      </c>
      <c r="H302" s="30">
        <f>0.001013*Constantes!$D$4/(0.622*G302)</f>
        <v>4.7350475696673076E-2</v>
      </c>
      <c r="I302" s="30">
        <f t="shared" si="27"/>
        <v>0.27358431629501706</v>
      </c>
      <c r="J302" s="30">
        <f t="shared" si="28"/>
        <v>-0.22887200832576207</v>
      </c>
      <c r="K302" s="30">
        <f>(Constantes!$D$10/0.8)*(Constantes!$D$5*J302^2+Constantes!$D$6*J302+Constantes!$D$7)</f>
        <v>11.603309263374012</v>
      </c>
      <c r="L302" s="30">
        <f>(Constantes!$D$10/0.8)*(0.00376*D302^2-0.0516*D302-6.967)</f>
        <v>-2.6640113999999997</v>
      </c>
      <c r="M302" s="30">
        <f t="shared" si="29"/>
        <v>1.8107550077927228</v>
      </c>
      <c r="N302" s="23"/>
      <c r="O302" s="23"/>
      <c r="P302" s="21"/>
    </row>
    <row r="303" spans="2:16" x14ac:dyDescent="0.25">
      <c r="B303" s="17"/>
      <c r="C303" s="30">
        <v>300</v>
      </c>
      <c r="D303" s="30">
        <f>(Clima!D303+Clima!E303)/2</f>
        <v>5.1000000000000005</v>
      </c>
      <c r="E303" s="30">
        <f t="shared" si="24"/>
        <v>0.87878397685782894</v>
      </c>
      <c r="F303" s="30">
        <f t="shared" si="25"/>
        <v>6.1289891533703518E-2</v>
      </c>
      <c r="G303" s="30">
        <f t="shared" si="26"/>
        <v>2.4889589000000001</v>
      </c>
      <c r="H303" s="30">
        <f>0.001013*Constantes!$D$4/(0.622*G303)</f>
        <v>4.7417849934825319E-2</v>
      </c>
      <c r="I303" s="30">
        <f t="shared" si="27"/>
        <v>0.28541789566329323</v>
      </c>
      <c r="J303" s="30">
        <f t="shared" si="28"/>
        <v>-0.23467285757286865</v>
      </c>
      <c r="K303" s="30">
        <f>(Constantes!$D$10/0.8)*(Constantes!$D$5*J303^2+Constantes!$D$6*J303+Constantes!$D$7)</f>
        <v>11.614064242001415</v>
      </c>
      <c r="L303" s="30">
        <f>(Constantes!$D$10/0.8)*(0.00376*D303^2-0.0516*D303-6.967)</f>
        <v>-2.6746358999999997</v>
      </c>
      <c r="M303" s="30">
        <f t="shared" si="29"/>
        <v>1.8885004705967776</v>
      </c>
      <c r="N303" s="23"/>
      <c r="O303" s="23"/>
      <c r="P303" s="21"/>
    </row>
    <row r="304" spans="2:16" x14ac:dyDescent="0.25">
      <c r="B304" s="17"/>
      <c r="C304" s="30">
        <v>301</v>
      </c>
      <c r="D304" s="30">
        <f>(Clima!D304+Clima!E304)/2</f>
        <v>5</v>
      </c>
      <c r="E304" s="30">
        <f t="shared" si="24"/>
        <v>0.87267261944779717</v>
      </c>
      <c r="F304" s="30">
        <f t="shared" si="25"/>
        <v>6.0913909783222933E-2</v>
      </c>
      <c r="G304" s="30">
        <f t="shared" si="26"/>
        <v>2.489195</v>
      </c>
      <c r="H304" s="30">
        <f>0.001013*Constantes!$D$4/(0.622*G304)</f>
        <v>4.7413352354535469E-2</v>
      </c>
      <c r="I304" s="30">
        <f t="shared" si="27"/>
        <v>0.28463633187073473</v>
      </c>
      <c r="J304" s="30">
        <f t="shared" si="28"/>
        <v>-0.24040416818762159</v>
      </c>
      <c r="K304" s="30">
        <f>(Constantes!$D$10/0.8)*(Constantes!$D$5*J304^2+Constantes!$D$6*J304+Constantes!$D$7)</f>
        <v>11.624357671460649</v>
      </c>
      <c r="L304" s="30">
        <f>(Constantes!$D$10/0.8)*(0.00376*D304^2-0.0516*D304-6.967)</f>
        <v>-2.6741249999999992</v>
      </c>
      <c r="M304" s="30">
        <f t="shared" si="29"/>
        <v>1.8858184914025675</v>
      </c>
      <c r="N304" s="23"/>
      <c r="O304" s="23"/>
      <c r="P304" s="21"/>
    </row>
    <row r="305" spans="2:16" x14ac:dyDescent="0.25">
      <c r="B305" s="17"/>
      <c r="C305" s="30">
        <v>302</v>
      </c>
      <c r="D305" s="30">
        <f>(Clima!D305+Clima!E305)/2</f>
        <v>3.6999999999999993</v>
      </c>
      <c r="E305" s="30">
        <f t="shared" si="24"/>
        <v>0.79656704122309585</v>
      </c>
      <c r="F305" s="30">
        <f t="shared" si="25"/>
        <v>5.6203091112967181E-2</v>
      </c>
      <c r="G305" s="30">
        <f t="shared" si="26"/>
        <v>2.4922643</v>
      </c>
      <c r="H305" s="30">
        <f>0.001013*Constantes!$D$4/(0.622*G305)</f>
        <v>4.7354961355482207E-2</v>
      </c>
      <c r="I305" s="30">
        <f t="shared" si="27"/>
        <v>0.27438020492759929</v>
      </c>
      <c r="J305" s="30">
        <f t="shared" si="28"/>
        <v>-0.24606424185899337</v>
      </c>
      <c r="K305" s="30">
        <f>(Constantes!$D$10/0.8)*(Constantes!$D$5*J305^2+Constantes!$D$6*J305+Constantes!$D$7)</f>
        <v>11.634198681553384</v>
      </c>
      <c r="L305" s="30">
        <f>(Constantes!$D$10/0.8)*(0.00376*D305^2-0.0516*D305-6.967)</f>
        <v>-2.6649170999999994</v>
      </c>
      <c r="M305" s="30">
        <f t="shared" si="29"/>
        <v>1.8225545547173552</v>
      </c>
      <c r="N305" s="23"/>
      <c r="O305" s="23"/>
      <c r="P305" s="21"/>
    </row>
    <row r="306" spans="2:16" x14ac:dyDescent="0.25">
      <c r="B306" s="17"/>
      <c r="C306" s="30">
        <v>303</v>
      </c>
      <c r="D306" s="30">
        <f>(Clima!D306+Clima!E306)/2</f>
        <v>6.3</v>
      </c>
      <c r="E306" s="30">
        <f t="shared" si="24"/>
        <v>0.95511880773888869</v>
      </c>
      <c r="F306" s="30">
        <f t="shared" si="25"/>
        <v>6.5959109426506832E-2</v>
      </c>
      <c r="G306" s="30">
        <f t="shared" si="26"/>
        <v>2.4861257000000001</v>
      </c>
      <c r="H306" s="30">
        <f>0.001013*Constantes!$D$4/(0.622*G306)</f>
        <v>4.7471887529318371E-2</v>
      </c>
      <c r="I306" s="30">
        <f t="shared" si="27"/>
        <v>0.29470703027402317</v>
      </c>
      <c r="J306" s="30">
        <f t="shared" si="28"/>
        <v>-0.25165140138500103</v>
      </c>
      <c r="K306" s="30">
        <f>(Constantes!$D$10/0.8)*(Constantes!$D$5*J306^2+Constantes!$D$6*J306+Constantes!$D$7)</f>
        <v>11.643596673173731</v>
      </c>
      <c r="L306" s="30">
        <f>(Constantes!$D$10/0.8)*(0.00376*D306^2-0.0516*D306-6.967)</f>
        <v>-2.6785670999999995</v>
      </c>
      <c r="M306" s="30">
        <f t="shared" si="29"/>
        <v>1.9557672823769185</v>
      </c>
      <c r="N306" s="23"/>
      <c r="O306" s="23"/>
      <c r="P306" s="21"/>
    </row>
    <row r="307" spans="2:16" x14ac:dyDescent="0.25">
      <c r="B307" s="17"/>
      <c r="C307" s="30">
        <v>304</v>
      </c>
      <c r="D307" s="30">
        <f>(Clima!D307+Clima!E307)/2</f>
        <v>6.6</v>
      </c>
      <c r="E307" s="30">
        <f t="shared" si="24"/>
        <v>0.97509200119637596</v>
      </c>
      <c r="F307" s="30">
        <f t="shared" si="25"/>
        <v>6.7172876672191351E-2</v>
      </c>
      <c r="G307" s="30">
        <f t="shared" si="26"/>
        <v>2.4854173999999998</v>
      </c>
      <c r="H307" s="30">
        <f>0.001013*Constantes!$D$4/(0.622*G307)</f>
        <v>4.7485416177639989E-2</v>
      </c>
      <c r="I307" s="30">
        <f t="shared" si="27"/>
        <v>0.29700221397362403</v>
      </c>
      <c r="J307" s="30">
        <f t="shared" si="28"/>
        <v>-0.25716399116969629</v>
      </c>
      <c r="K307" s="30">
        <f>(Constantes!$D$10/0.8)*(Constantes!$D$5*J307^2+Constantes!$D$6*J307+Constantes!$D$7)</f>
        <v>11.652561300924454</v>
      </c>
      <c r="L307" s="30">
        <f>(Constantes!$D$10/0.8)*(0.00376*D307^2-0.0516*D307-6.967)</f>
        <v>-2.6789153999999997</v>
      </c>
      <c r="M307" s="30">
        <f t="shared" si="29"/>
        <v>1.9730253990223119</v>
      </c>
      <c r="N307" s="23"/>
      <c r="O307" s="23"/>
      <c r="P307" s="21"/>
    </row>
    <row r="308" spans="2:16" x14ac:dyDescent="0.25">
      <c r="B308" s="17"/>
      <c r="C308" s="30">
        <v>305</v>
      </c>
      <c r="D308" s="30">
        <f>(Clima!D308+Clima!E308)/2</f>
        <v>6.8000000000000007</v>
      </c>
      <c r="E308" s="30">
        <f t="shared" si="24"/>
        <v>0.98861102899196263</v>
      </c>
      <c r="F308" s="30">
        <f t="shared" si="25"/>
        <v>6.7992630954249275E-2</v>
      </c>
      <c r="G308" s="30">
        <f t="shared" si="26"/>
        <v>2.4849451999999999</v>
      </c>
      <c r="H308" s="30">
        <f>0.001013*Constantes!$D$4/(0.622*G308)</f>
        <v>4.7494439561141195E-2</v>
      </c>
      <c r="I308" s="30">
        <f t="shared" si="27"/>
        <v>0.29852603361847824</v>
      </c>
      <c r="J308" s="30">
        <f t="shared" si="28"/>
        <v>-0.2626003777137545</v>
      </c>
      <c r="K308" s="30">
        <f>(Constantes!$D$10/0.8)*(Constantes!$D$5*J308^2+Constantes!$D$6*J308+Constantes!$D$7)</f>
        <v>11.661102455512905</v>
      </c>
      <c r="L308" s="30">
        <f>(Constantes!$D$10/0.8)*(0.00376*D308^2-0.0516*D308-6.967)</f>
        <v>-2.6790065999999997</v>
      </c>
      <c r="M308" s="30">
        <f t="shared" si="29"/>
        <v>1.9851609165946471</v>
      </c>
      <c r="N308" s="23"/>
      <c r="O308" s="23"/>
      <c r="P308" s="21"/>
    </row>
    <row r="309" spans="2:16" x14ac:dyDescent="0.25">
      <c r="B309" s="17"/>
      <c r="C309" s="30">
        <v>306</v>
      </c>
      <c r="D309" s="30">
        <f>(Clima!D309+Clima!E309)/2</f>
        <v>3.8</v>
      </c>
      <c r="E309" s="30">
        <f t="shared" si="24"/>
        <v>0.80220597314586006</v>
      </c>
      <c r="F309" s="30">
        <f t="shared" si="25"/>
        <v>5.6554012654769156E-2</v>
      </c>
      <c r="G309" s="30">
        <f t="shared" si="26"/>
        <v>2.4920282</v>
      </c>
      <c r="H309" s="30">
        <f>0.001013*Constantes!$D$4/(0.622*G309)</f>
        <v>4.7359447864252863E-2</v>
      </c>
      <c r="I309" s="30">
        <f t="shared" si="27"/>
        <v>0.27517514840204321</v>
      </c>
      <c r="J309" s="30">
        <f t="shared" si="28"/>
        <v>-0.26795895009851578</v>
      </c>
      <c r="K309" s="30">
        <f>(Constantes!$D$10/0.8)*(Constantes!$D$5*J309^2+Constantes!$D$6*J309+Constantes!$D$7)</f>
        <v>11.669230245949381</v>
      </c>
      <c r="L309" s="30">
        <f>(Constantes!$D$10/0.8)*(0.00376*D309^2-0.0516*D309-6.967)</f>
        <v>-2.6657945999999995</v>
      </c>
      <c r="M309" s="30">
        <f t="shared" si="29"/>
        <v>1.8353053070690202</v>
      </c>
      <c r="N309" s="23"/>
      <c r="O309" s="23"/>
      <c r="P309" s="21"/>
    </row>
    <row r="310" spans="2:16" x14ac:dyDescent="0.25">
      <c r="B310" s="17"/>
      <c r="C310" s="30">
        <v>307</v>
      </c>
      <c r="D310" s="30">
        <f>(Clima!D310+Clima!E310)/2</f>
        <v>4.9000000000000004</v>
      </c>
      <c r="E310" s="30">
        <f t="shared" si="24"/>
        <v>0.86659876849717865</v>
      </c>
      <c r="F310" s="30">
        <f t="shared" si="25"/>
        <v>6.0539906235598358E-2</v>
      </c>
      <c r="G310" s="30">
        <f t="shared" si="26"/>
        <v>2.4894311</v>
      </c>
      <c r="H310" s="30">
        <f>0.001013*Constantes!$D$4/(0.622*G310)</f>
        <v>4.7408855627355147E-2</v>
      </c>
      <c r="I310" s="30">
        <f t="shared" si="27"/>
        <v>0.28385366943506629</v>
      </c>
      <c r="J310" s="30">
        <f t="shared" si="28"/>
        <v>-0.27323812046333507</v>
      </c>
      <c r="K310" s="30">
        <f>(Constantes!$D$10/0.8)*(Constantes!$D$5*J310^2+Constantes!$D$6*J310+Constantes!$D$7)</f>
        <v>11.676954981570752</v>
      </c>
      <c r="L310" s="30">
        <f>(Constantes!$D$10/0.8)*(0.00376*D310^2-0.0516*D310-6.967)</f>
        <v>-2.6735858999999995</v>
      </c>
      <c r="M310" s="30">
        <f t="shared" si="29"/>
        <v>1.8927300472126942</v>
      </c>
      <c r="N310" s="23"/>
      <c r="O310" s="23"/>
      <c r="P310" s="21"/>
    </row>
    <row r="311" spans="2:16" x14ac:dyDescent="0.25">
      <c r="B311" s="17"/>
      <c r="C311" s="30">
        <v>308</v>
      </c>
      <c r="D311" s="30">
        <f>(Clima!D311+Clima!E311)/2</f>
        <v>5.0999999999999996</v>
      </c>
      <c r="E311" s="30">
        <f t="shared" si="24"/>
        <v>0.87878397685782894</v>
      </c>
      <c r="F311" s="30">
        <f t="shared" si="25"/>
        <v>6.1289891533703518E-2</v>
      </c>
      <c r="G311" s="30">
        <f t="shared" si="26"/>
        <v>2.4889589000000001</v>
      </c>
      <c r="H311" s="30">
        <f>0.001013*Constantes!$D$4/(0.622*G311)</f>
        <v>4.7417849934825319E-2</v>
      </c>
      <c r="I311" s="30">
        <f t="shared" si="27"/>
        <v>0.28541789566329323</v>
      </c>
      <c r="J311" s="30">
        <f t="shared" si="28"/>
        <v>-0.27843632447609956</v>
      </c>
      <c r="K311" s="30">
        <f>(Constantes!$D$10/0.8)*(Constantes!$D$5*J311^2+Constantes!$D$6*J311+Constantes!$D$7)</f>
        <v>11.684287153912507</v>
      </c>
      <c r="L311" s="30">
        <f>(Constantes!$D$10/0.8)*(0.00376*D311^2-0.0516*D311-6.967)</f>
        <v>-2.6746358999999997</v>
      </c>
      <c r="M311" s="30">
        <f t="shared" si="29"/>
        <v>1.9045347711927874</v>
      </c>
      <c r="N311" s="23"/>
      <c r="O311" s="23"/>
      <c r="P311" s="21"/>
    </row>
    <row r="312" spans="2:16" x14ac:dyDescent="0.25">
      <c r="B312" s="17"/>
      <c r="C312" s="30">
        <v>309</v>
      </c>
      <c r="D312" s="30">
        <f>(Clima!D312+Clima!E312)/2</f>
        <v>5.4</v>
      </c>
      <c r="E312" s="30">
        <f t="shared" si="24"/>
        <v>0.89734507498222005</v>
      </c>
      <c r="F312" s="30">
        <f t="shared" si="25"/>
        <v>6.2429791566432663E-2</v>
      </c>
      <c r="G312" s="30">
        <f t="shared" si="26"/>
        <v>2.4882505999999998</v>
      </c>
      <c r="H312" s="30">
        <f>0.001013*Constantes!$D$4/(0.622*G312)</f>
        <v>4.7431347796780571E-2</v>
      </c>
      <c r="I312" s="30">
        <f t="shared" si="27"/>
        <v>0.2877558847060156</v>
      </c>
      <c r="J312" s="30">
        <f t="shared" si="28"/>
        <v>-0.28355202179677363</v>
      </c>
      <c r="K312" s="30">
        <f>(Constantes!$D$10/0.8)*(Constantes!$D$5*J312^2+Constantes!$D$6*J312+Constantes!$D$7)</f>
        <v>11.691237418452394</v>
      </c>
      <c r="L312" s="30">
        <f>(Constantes!$D$10/0.8)*(0.00376*D312^2-0.0516*D312-6.967)</f>
        <v>-2.6759993999999998</v>
      </c>
      <c r="M312" s="30">
        <f t="shared" si="29"/>
        <v>1.9213433185041069</v>
      </c>
      <c r="N312" s="23"/>
      <c r="O312" s="23"/>
      <c r="P312" s="21"/>
    </row>
    <row r="313" spans="2:16" x14ac:dyDescent="0.25">
      <c r="B313" s="17"/>
      <c r="C313" s="30">
        <v>310</v>
      </c>
      <c r="D313" s="30">
        <f>(Clima!D313+Clima!E313)/2</f>
        <v>4.5999999999999996</v>
      </c>
      <c r="E313" s="30">
        <f t="shared" si="24"/>
        <v>0.84860028432540868</v>
      </c>
      <c r="F313" s="30">
        <f t="shared" si="25"/>
        <v>5.9429679792546375E-2</v>
      </c>
      <c r="G313" s="30">
        <f t="shared" si="26"/>
        <v>2.4901393999999999</v>
      </c>
      <c r="H313" s="30">
        <f>0.001013*Constantes!$D$4/(0.622*G313)</f>
        <v>4.7395370562044806E-2</v>
      </c>
      <c r="I313" s="30">
        <f t="shared" si="27"/>
        <v>0.28149920279404944</v>
      </c>
      <c r="J313" s="30">
        <f t="shared" si="28"/>
        <v>-0.28858369653383553</v>
      </c>
      <c r="K313" s="30">
        <f>(Constantes!$D$10/0.8)*(Constantes!$D$5*J313^2+Constantes!$D$6*J313+Constantes!$D$7)</f>
        <v>11.697816576249066</v>
      </c>
      <c r="L313" s="30">
        <f>(Constantes!$D$10/0.8)*(0.00376*D313^2-0.0516*D313-6.967)</f>
        <v>-2.6717993999999994</v>
      </c>
      <c r="M313" s="30">
        <f t="shared" si="29"/>
        <v>1.882231431390484</v>
      </c>
      <c r="N313" s="23"/>
      <c r="O313" s="23"/>
      <c r="P313" s="21"/>
    </row>
    <row r="314" spans="2:16" x14ac:dyDescent="0.25">
      <c r="B314" s="17"/>
      <c r="C314" s="30">
        <v>311</v>
      </c>
      <c r="D314" s="30">
        <f>(Clima!D314+Clima!E314)/2</f>
        <v>7.2</v>
      </c>
      <c r="E314" s="30">
        <f t="shared" si="24"/>
        <v>1.0161453093242518</v>
      </c>
      <c r="F314" s="30">
        <f t="shared" si="25"/>
        <v>6.9657846489614608E-2</v>
      </c>
      <c r="G314" s="30">
        <f t="shared" si="26"/>
        <v>2.4840008</v>
      </c>
      <c r="H314" s="30">
        <f>0.001013*Constantes!$D$4/(0.622*G314)</f>
        <v>4.7512496620028426E-2</v>
      </c>
      <c r="I314" s="30">
        <f t="shared" si="27"/>
        <v>0.30155820944967926</v>
      </c>
      <c r="J314" s="30">
        <f t="shared" si="28"/>
        <v>-0.29352985769346823</v>
      </c>
      <c r="K314" s="30">
        <f>(Constantes!$D$10/0.8)*(Constantes!$D$5*J314^2+Constantes!$D$6*J314+Constantes!$D$7)</f>
        <v>11.704035555499161</v>
      </c>
      <c r="L314" s="30">
        <f>(Constantes!$D$10/0.8)*(0.00376*D314^2-0.0516*D314-6.967)</f>
        <v>-2.6788505999999992</v>
      </c>
      <c r="M314" s="30">
        <f t="shared" si="29"/>
        <v>2.0157290140421686</v>
      </c>
      <c r="N314" s="23"/>
      <c r="O314" s="23"/>
      <c r="P314" s="21"/>
    </row>
    <row r="315" spans="2:16" x14ac:dyDescent="0.25">
      <c r="B315" s="17"/>
      <c r="C315" s="30">
        <v>312</v>
      </c>
      <c r="D315" s="30">
        <f>(Clima!D315+Clima!E315)/2</f>
        <v>4.8</v>
      </c>
      <c r="E315" s="30">
        <f t="shared" si="24"/>
        <v>0.86056222657343806</v>
      </c>
      <c r="F315" s="30">
        <f t="shared" si="25"/>
        <v>6.0167872375456809E-2</v>
      </c>
      <c r="G315" s="30">
        <f t="shared" si="26"/>
        <v>2.4896672</v>
      </c>
      <c r="H315" s="30">
        <f>0.001013*Constantes!$D$4/(0.622*G315)</f>
        <v>4.7404359753041657E-2</v>
      </c>
      <c r="I315" s="30">
        <f t="shared" si="27"/>
        <v>0.28306991955772054</v>
      </c>
      <c r="J315" s="30">
        <f t="shared" si="28"/>
        <v>-0.29838903962137342</v>
      </c>
      <c r="K315" s="30">
        <f>(Constantes!$D$10/0.8)*(Constantes!$D$5*J315^2+Constantes!$D$6*J315+Constantes!$D$7)</f>
        <v>11.709905393036358</v>
      </c>
      <c r="L315" s="30">
        <f>(Constantes!$D$10/0.8)*(0.00376*D315^2-0.0516*D315-6.967)</f>
        <v>-2.6730185999999994</v>
      </c>
      <c r="M315" s="30">
        <f t="shared" si="29"/>
        <v>1.8951264220299657</v>
      </c>
      <c r="N315" s="23"/>
      <c r="O315" s="23"/>
      <c r="P315" s="21"/>
    </row>
    <row r="316" spans="2:16" x14ac:dyDescent="0.25">
      <c r="B316" s="17"/>
      <c r="C316" s="30">
        <v>313</v>
      </c>
      <c r="D316" s="30">
        <f>(Clima!D316+Clima!E316)/2</f>
        <v>5.6</v>
      </c>
      <c r="E316" s="30">
        <f t="shared" si="24"/>
        <v>0.90991033080617656</v>
      </c>
      <c r="F316" s="30">
        <f t="shared" si="25"/>
        <v>6.3199773283672295E-2</v>
      </c>
      <c r="G316" s="30">
        <f t="shared" si="26"/>
        <v>2.4877783999999998</v>
      </c>
      <c r="H316" s="30">
        <f>0.001013*Constantes!$D$4/(0.622*G316)</f>
        <v>4.7440350641418834E-2</v>
      </c>
      <c r="I316" s="30">
        <f t="shared" si="27"/>
        <v>0.28930885011434587</v>
      </c>
      <c r="J316" s="30">
        <f t="shared" si="28"/>
        <v>-0.30315980243707563</v>
      </c>
      <c r="K316" s="30">
        <f>(Constantes!$D$10/0.8)*(Constantes!$D$5*J316^2+Constantes!$D$6*J316+Constantes!$D$7)</f>
        <v>11.715437215795983</v>
      </c>
      <c r="L316" s="30">
        <f>(Constantes!$D$10/0.8)*(0.00376*D316^2-0.0516*D316-6.967)</f>
        <v>-2.6767673999999992</v>
      </c>
      <c r="M316" s="30">
        <f t="shared" si="29"/>
        <v>1.9370912370734326</v>
      </c>
      <c r="N316" s="23"/>
      <c r="O316" s="23"/>
      <c r="P316" s="21"/>
    </row>
    <row r="317" spans="2:16" x14ac:dyDescent="0.25">
      <c r="B317" s="17"/>
      <c r="C317" s="30">
        <v>314</v>
      </c>
      <c r="D317" s="30">
        <f>(Clima!D317+Clima!E317)/2</f>
        <v>7.2000000000000011</v>
      </c>
      <c r="E317" s="30">
        <f t="shared" si="24"/>
        <v>1.0161453093242518</v>
      </c>
      <c r="F317" s="30">
        <f t="shared" si="25"/>
        <v>6.9657846489614608E-2</v>
      </c>
      <c r="G317" s="30">
        <f t="shared" si="26"/>
        <v>2.4840008</v>
      </c>
      <c r="H317" s="30">
        <f>0.001013*Constantes!$D$4/(0.622*G317)</f>
        <v>4.7512496620028426E-2</v>
      </c>
      <c r="I317" s="30">
        <f t="shared" si="27"/>
        <v>0.30155820944967926</v>
      </c>
      <c r="J317" s="30">
        <f t="shared" si="28"/>
        <v>-0.3078407324605914</v>
      </c>
      <c r="K317" s="30">
        <f>(Constantes!$D$10/0.8)*(Constantes!$D$5*J317^2+Constantes!$D$6*J317+Constantes!$D$7)</f>
        <v>11.720642222268744</v>
      </c>
      <c r="L317" s="30">
        <f>(Constantes!$D$10/0.8)*(0.00376*D317^2-0.0516*D317-6.967)</f>
        <v>-2.6788505999999992</v>
      </c>
      <c r="M317" s="30">
        <f t="shared" si="29"/>
        <v>2.0197353153989392</v>
      </c>
      <c r="N317" s="23"/>
      <c r="O317" s="23"/>
      <c r="P317" s="21"/>
    </row>
    <row r="318" spans="2:16" x14ac:dyDescent="0.25">
      <c r="B318" s="17"/>
      <c r="C318" s="30">
        <v>315</v>
      </c>
      <c r="D318" s="30">
        <f>(Clima!D318+Clima!E318)/2</f>
        <v>5.9</v>
      </c>
      <c r="E318" s="30">
        <f t="shared" si="24"/>
        <v>0.9290490433608416</v>
      </c>
      <c r="F318" s="30">
        <f t="shared" si="25"/>
        <v>6.4369991730543294E-2</v>
      </c>
      <c r="G318" s="30">
        <f t="shared" si="26"/>
        <v>2.4870701</v>
      </c>
      <c r="H318" s="30">
        <f>0.001013*Constantes!$D$4/(0.622*G318)</f>
        <v>4.7453861318242661E-2</v>
      </c>
      <c r="I318" s="30">
        <f t="shared" si="27"/>
        <v>0.29162954460341706</v>
      </c>
      <c r="J318" s="30">
        <f t="shared" si="28"/>
        <v>-0.31243044263133202</v>
      </c>
      <c r="K318" s="30">
        <f>(Constantes!$D$10/0.8)*(Constantes!$D$5*J318^2+Constantes!$D$6*J318+Constantes!$D$7)</f>
        <v>11.725531663967164</v>
      </c>
      <c r="L318" s="30">
        <f>(Constantes!$D$10/0.8)*(0.00376*D318^2-0.0516*D318-6.967)</f>
        <v>-2.6777078999999997</v>
      </c>
      <c r="M318" s="30">
        <f t="shared" si="29"/>
        <v>1.9547104320585806</v>
      </c>
      <c r="N318" s="23"/>
      <c r="O318" s="23"/>
      <c r="P318" s="21"/>
    </row>
    <row r="319" spans="2:16" x14ac:dyDescent="0.25">
      <c r="B319" s="17"/>
      <c r="C319" s="30">
        <v>316</v>
      </c>
      <c r="D319" s="30">
        <f>(Clima!D319+Clima!E319)/2</f>
        <v>6.2000000000000011</v>
      </c>
      <c r="E319" s="30">
        <f t="shared" si="24"/>
        <v>0.94854165981127081</v>
      </c>
      <c r="F319" s="30">
        <f t="shared" si="25"/>
        <v>6.5558715041284285E-2</v>
      </c>
      <c r="G319" s="30">
        <f t="shared" si="26"/>
        <v>2.4863618000000001</v>
      </c>
      <c r="H319" s="30">
        <f>0.001013*Constantes!$D$4/(0.622*G319)</f>
        <v>4.7467379692749424E-2</v>
      </c>
      <c r="I319" s="30">
        <f t="shared" si="27"/>
        <v>0.29393948637444728</v>
      </c>
      <c r="J319" s="30">
        <f t="shared" si="28"/>
        <v>-0.3169275729191196</v>
      </c>
      <c r="K319" s="30">
        <f>(Constantes!$D$10/0.8)*(Constantes!$D$5*J319^2+Constantes!$D$6*J319+Constantes!$D$7)</f>
        <v>11.730116826928242</v>
      </c>
      <c r="L319" s="30">
        <f>(Constantes!$D$10/0.8)*(0.00376*D319^2-0.0516*D319-6.967)</f>
        <v>-2.6783945999999994</v>
      </c>
      <c r="M319" s="30">
        <f t="shared" si="29"/>
        <v>1.9710696791435462</v>
      </c>
      <c r="N319" s="23"/>
      <c r="O319" s="23"/>
      <c r="P319" s="21"/>
    </row>
    <row r="320" spans="2:16" x14ac:dyDescent="0.25">
      <c r="B320" s="17"/>
      <c r="C320" s="30">
        <v>317</v>
      </c>
      <c r="D320" s="30">
        <f>(Clima!D320+Clima!E320)/2</f>
        <v>5.5</v>
      </c>
      <c r="E320" s="30">
        <f t="shared" si="24"/>
        <v>0.90360844965772646</v>
      </c>
      <c r="F320" s="30">
        <f t="shared" si="25"/>
        <v>6.2813771829638612E-2</v>
      </c>
      <c r="G320" s="30">
        <f t="shared" si="26"/>
        <v>2.4880144999999998</v>
      </c>
      <c r="H320" s="30">
        <f>0.001013*Constantes!$D$4/(0.622*G320)</f>
        <v>4.743584879193747E-2</v>
      </c>
      <c r="I320" s="30">
        <f t="shared" si="27"/>
        <v>0.2885329439644263</v>
      </c>
      <c r="J320" s="30">
        <f t="shared" si="28"/>
        <v>-0.32133079072719417</v>
      </c>
      <c r="K320" s="30">
        <f>(Constantes!$D$10/0.8)*(Constantes!$D$5*J320^2+Constantes!$D$6*J320+Constantes!$D$7)</f>
        <v>11.734409013275799</v>
      </c>
      <c r="L320" s="30">
        <f>(Constantes!$D$10/0.8)*(0.00376*D320^2-0.0516*D320-6.967)</f>
        <v>-2.6763974999999998</v>
      </c>
      <c r="M320" s="30">
        <f t="shared" si="29"/>
        <v>1.9363820127325015</v>
      </c>
      <c r="N320" s="23"/>
      <c r="O320" s="23"/>
      <c r="P320" s="21"/>
    </row>
    <row r="321" spans="2:16" x14ac:dyDescent="0.25">
      <c r="B321" s="17"/>
      <c r="C321" s="30">
        <v>318</v>
      </c>
      <c r="D321" s="30">
        <f>(Clima!D321+Clima!E321)/2</f>
        <v>5.4</v>
      </c>
      <c r="E321" s="30">
        <f t="shared" si="24"/>
        <v>0.89734507498222005</v>
      </c>
      <c r="F321" s="30">
        <f t="shared" si="25"/>
        <v>6.2429791566432663E-2</v>
      </c>
      <c r="G321" s="30">
        <f t="shared" si="26"/>
        <v>2.4882505999999998</v>
      </c>
      <c r="H321" s="30">
        <f>0.001013*Constantes!$D$4/(0.622*G321)</f>
        <v>4.7431347796780571E-2</v>
      </c>
      <c r="I321" s="30">
        <f t="shared" si="27"/>
        <v>0.2877558847060156</v>
      </c>
      <c r="J321" s="30">
        <f t="shared" si="28"/>
        <v>-0.32563879128708967</v>
      </c>
      <c r="K321" s="30">
        <f>(Constantes!$D$10/0.8)*(Constantes!$D$5*J321^2+Constantes!$D$6*J321+Constantes!$D$7)</f>
        <v>11.738419522865827</v>
      </c>
      <c r="L321" s="30">
        <f>(Constantes!$D$10/0.8)*(0.00376*D321^2-0.0516*D321-6.967)</f>
        <v>-2.6759993999999998</v>
      </c>
      <c r="M321" s="30">
        <f t="shared" si="29"/>
        <v>1.9322048610623306</v>
      </c>
      <c r="N321" s="23"/>
      <c r="O321" s="23"/>
      <c r="P321" s="21"/>
    </row>
    <row r="322" spans="2:16" x14ac:dyDescent="0.25">
      <c r="B322" s="17"/>
      <c r="C322" s="30">
        <v>319</v>
      </c>
      <c r="D322" s="30">
        <f>(Clima!D322+Clima!E322)/2</f>
        <v>6.1</v>
      </c>
      <c r="E322" s="30">
        <f t="shared" si="24"/>
        <v>0.94200445485921169</v>
      </c>
      <c r="F322" s="30">
        <f t="shared" si="25"/>
        <v>6.5160403190035326E-2</v>
      </c>
      <c r="G322" s="30">
        <f t="shared" si="26"/>
        <v>2.4865979</v>
      </c>
      <c r="H322" s="30">
        <f>0.001013*Constantes!$D$4/(0.622*G322)</f>
        <v>4.746287271220969E-2</v>
      </c>
      <c r="I322" s="30">
        <f t="shared" si="27"/>
        <v>0.29317071747412832</v>
      </c>
      <c r="J322" s="30">
        <f t="shared" si="28"/>
        <v>-0.32985029804526633</v>
      </c>
      <c r="K322" s="30">
        <f>(Constantes!$D$10/0.8)*(Constantes!$D$5*J322^2+Constantes!$D$6*J322+Constantes!$D$7)</f>
        <v>11.742159635038131</v>
      </c>
      <c r="L322" s="30">
        <f>(Constantes!$D$10/0.8)*(0.00376*D322^2-0.0516*D322-6.967)</f>
        <v>-2.6781938999999997</v>
      </c>
      <c r="M322" s="30">
        <f t="shared" si="29"/>
        <v>1.9687978647220683</v>
      </c>
      <c r="N322" s="23"/>
      <c r="O322" s="23"/>
      <c r="P322" s="21"/>
    </row>
    <row r="323" spans="2:16" x14ac:dyDescent="0.25">
      <c r="B323" s="17"/>
      <c r="C323" s="30">
        <v>320</v>
      </c>
      <c r="D323" s="30">
        <f>(Clima!D323+Clima!E323)/2</f>
        <v>6</v>
      </c>
      <c r="E323" s="30">
        <f t="shared" si="24"/>
        <v>0.93550698503161778</v>
      </c>
      <c r="F323" s="30">
        <f t="shared" si="25"/>
        <v>6.4764165026061693E-2</v>
      </c>
      <c r="G323" s="30">
        <f t="shared" si="26"/>
        <v>2.486834</v>
      </c>
      <c r="H323" s="30">
        <f>0.001013*Constantes!$D$4/(0.622*G323)</f>
        <v>4.7458366587455343E-2</v>
      </c>
      <c r="I323" s="30">
        <f t="shared" si="27"/>
        <v>0.29240073352991802</v>
      </c>
      <c r="J323" s="30">
        <f t="shared" si="28"/>
        <v>-0.33396406304137949</v>
      </c>
      <c r="K323" s="30">
        <f>(Constantes!$D$10/0.8)*(Constantes!$D$5*J323^2+Constantes!$D$6*J323+Constantes!$D$7)</f>
        <v>11.745640590497255</v>
      </c>
      <c r="L323" s="30">
        <f>(Constantes!$D$10/0.8)*(0.00376*D323^2-0.0516*D323-6.967)</f>
        <v>-2.6779649999999995</v>
      </c>
      <c r="M323" s="30">
        <f t="shared" si="29"/>
        <v>1.9645082091846946</v>
      </c>
      <c r="N323" s="23"/>
      <c r="O323" s="23"/>
      <c r="P323" s="21"/>
    </row>
    <row r="324" spans="2:16" x14ac:dyDescent="0.25">
      <c r="B324" s="17"/>
      <c r="C324" s="30">
        <v>321</v>
      </c>
      <c r="D324" s="30">
        <f>(Clima!D324+Clima!E324)/2</f>
        <v>5.6000000000000005</v>
      </c>
      <c r="E324" s="30">
        <f t="shared" si="24"/>
        <v>0.90991033080617667</v>
      </c>
      <c r="F324" s="30">
        <f t="shared" si="25"/>
        <v>6.3199773283672295E-2</v>
      </c>
      <c r="G324" s="30">
        <f t="shared" si="26"/>
        <v>2.4877783999999998</v>
      </c>
      <c r="H324" s="30">
        <f>0.001013*Constantes!$D$4/(0.622*G324)</f>
        <v>4.7440350641418834E-2</v>
      </c>
      <c r="I324" s="30">
        <f t="shared" si="27"/>
        <v>0.28930885011434587</v>
      </c>
      <c r="J324" s="30">
        <f t="shared" si="28"/>
        <v>-0.33797886727807891</v>
      </c>
      <c r="K324" s="30">
        <f>(Constantes!$D$10/0.8)*(Constantes!$D$5*J324^2+Constantes!$D$6*J324+Constantes!$D$7)</f>
        <v>11.748873573345632</v>
      </c>
      <c r="L324" s="30">
        <f>(Constantes!$D$10/0.8)*(0.00376*D324^2-0.0516*D324-6.967)</f>
        <v>-2.6767673999999992</v>
      </c>
      <c r="M324" s="30">
        <f t="shared" si="29"/>
        <v>1.9448299843971937</v>
      </c>
      <c r="N324" s="23"/>
      <c r="O324" s="23"/>
      <c r="P324" s="21"/>
    </row>
    <row r="325" spans="2:16" x14ac:dyDescent="0.25">
      <c r="B325" s="17"/>
      <c r="C325" s="30">
        <v>322</v>
      </c>
      <c r="D325" s="30">
        <f>(Clima!D325+Clima!E325)/2</f>
        <v>5.2999999999999989</v>
      </c>
      <c r="E325" s="30">
        <f t="shared" ref="E325:E368" si="30">EXP((16.78*D325-116.9)/(D325+237.3))</f>
        <v>0.8911200050543554</v>
      </c>
      <c r="F325" s="30">
        <f t="shared" ref="F325:F368" si="31">4098*E325/((D325+237.3)^2)</f>
        <v>6.2047823841482788E-2</v>
      </c>
      <c r="G325" s="30">
        <f t="shared" ref="G325:G368" si="32">2.501-0.002361*D325</f>
        <v>2.4884866999999997</v>
      </c>
      <c r="H325" s="30">
        <f>0.001013*Constantes!$D$4/(0.622*G325)</f>
        <v>4.7426847655704943E-2</v>
      </c>
      <c r="I325" s="30">
        <f t="shared" ref="I325:I368" si="33">IF(D325&gt;0,1.26*F325/(G325*(F325+H325)),0)</f>
        <v>0.28697768302575022</v>
      </c>
      <c r="J325" s="30">
        <f t="shared" ref="J325:J368" si="34">0.409*SIN(2*PI()*(C325-82)/365)</f>
        <v>-0.34189352108222232</v>
      </c>
      <c r="K325" s="30">
        <f>(Constantes!$D$10/0.8)*(Constantes!$D$5*J325^2+Constantes!$D$6*J325+Constantes!$D$7)</f>
        <v>11.751869693291599</v>
      </c>
      <c r="L325" s="30">
        <f>(Constantes!$D$10/0.8)*(0.00376*D325^2-0.0516*D325-6.967)</f>
        <v>-2.6755730999999994</v>
      </c>
      <c r="M325" s="30">
        <f t="shared" ref="M325:M368" si="35">IF(D325&gt;0,I325*(0.8*K325+L325),0)</f>
        <v>1.9301896996370618</v>
      </c>
      <c r="N325" s="23"/>
      <c r="O325" s="23"/>
      <c r="P325" s="21"/>
    </row>
    <row r="326" spans="2:16" x14ac:dyDescent="0.25">
      <c r="B326" s="17"/>
      <c r="C326" s="30">
        <v>323</v>
      </c>
      <c r="D326" s="30">
        <f>(Clima!D326+Clima!E326)/2</f>
        <v>6.9</v>
      </c>
      <c r="E326" s="30">
        <f t="shared" si="30"/>
        <v>0.99543224947116915</v>
      </c>
      <c r="F326" s="30">
        <f t="shared" si="31"/>
        <v>6.8405707891264905E-2</v>
      </c>
      <c r="G326" s="30">
        <f t="shared" si="32"/>
        <v>2.4847090999999999</v>
      </c>
      <c r="H326" s="30">
        <f>0.001013*Constantes!$D$4/(0.622*G326)</f>
        <v>4.7498952539010666E-2</v>
      </c>
      <c r="I326" s="30">
        <f t="shared" si="33"/>
        <v>0.29928602430018419</v>
      </c>
      <c r="J326" s="30">
        <f t="shared" si="34"/>
        <v>-0.3457068644574029</v>
      </c>
      <c r="K326" s="30">
        <f>(Constantes!$D$10/0.8)*(Constantes!$D$5*J326^2+Constantes!$D$6*J326+Constantes!$D$7)</f>
        <v>11.754639968054715</v>
      </c>
      <c r="L326" s="30">
        <f>(Constantes!$D$10/0.8)*(0.00376*D326^2-0.0516*D326-6.967)</f>
        <v>-2.6790098999999996</v>
      </c>
      <c r="M326" s="30">
        <f t="shared" si="35"/>
        <v>2.0126093484634779</v>
      </c>
      <c r="N326" s="23"/>
      <c r="O326" s="23"/>
      <c r="P326" s="21"/>
    </row>
    <row r="327" spans="2:16" x14ac:dyDescent="0.25">
      <c r="B327" s="17"/>
      <c r="C327" s="30">
        <v>324</v>
      </c>
      <c r="D327" s="30">
        <f>(Clima!D327+Clima!E327)/2</f>
        <v>5.6</v>
      </c>
      <c r="E327" s="30">
        <f t="shared" si="30"/>
        <v>0.90991033080617656</v>
      </c>
      <c r="F327" s="30">
        <f t="shared" si="31"/>
        <v>6.3199773283672295E-2</v>
      </c>
      <c r="G327" s="30">
        <f t="shared" si="32"/>
        <v>2.4877783999999998</v>
      </c>
      <c r="H327" s="30">
        <f>0.001013*Constantes!$D$4/(0.622*G327)</f>
        <v>4.7440350641418834E-2</v>
      </c>
      <c r="I327" s="30">
        <f t="shared" si="33"/>
        <v>0.28930885011434587</v>
      </c>
      <c r="J327" s="30">
        <f t="shared" si="34"/>
        <v>-0.34941776742767916</v>
      </c>
      <c r="K327" s="30">
        <f>(Constantes!$D$10/0.8)*(Constantes!$D$5*J327^2+Constantes!$D$6*J327+Constantes!$D$7)</f>
        <v>11.757195305990553</v>
      </c>
      <c r="L327" s="30">
        <f>(Constantes!$D$10/0.8)*(0.00376*D327^2-0.0516*D327-6.967)</f>
        <v>-2.6767673999999992</v>
      </c>
      <c r="M327" s="30">
        <f t="shared" si="35"/>
        <v>1.9467560251191625</v>
      </c>
      <c r="N327" s="23"/>
      <c r="O327" s="23"/>
      <c r="P327" s="21"/>
    </row>
    <row r="328" spans="2:16" x14ac:dyDescent="0.25">
      <c r="B328" s="17"/>
      <c r="C328" s="30">
        <v>325</v>
      </c>
      <c r="D328" s="30">
        <f>(Clima!D328+Clima!E328)/2</f>
        <v>6.8000000000000007</v>
      </c>
      <c r="E328" s="30">
        <f t="shared" si="30"/>
        <v>0.98861102899196263</v>
      </c>
      <c r="F328" s="30">
        <f t="shared" si="31"/>
        <v>6.7992630954249275E-2</v>
      </c>
      <c r="G328" s="30">
        <f t="shared" si="32"/>
        <v>2.4849451999999999</v>
      </c>
      <c r="H328" s="30">
        <f>0.001013*Constantes!$D$4/(0.622*G328)</f>
        <v>4.7494439561141195E-2</v>
      </c>
      <c r="I328" s="30">
        <f t="shared" si="33"/>
        <v>0.29852603361847824</v>
      </c>
      <c r="J328" s="30">
        <f t="shared" si="34"/>
        <v>-0.35302513037241379</v>
      </c>
      <c r="K328" s="30">
        <f>(Constantes!$D$10/0.8)*(Constantes!$D$5*J328^2+Constantes!$D$6*J328+Constantes!$D$7)</f>
        <v>11.759546488956836</v>
      </c>
      <c r="L328" s="30">
        <f>(Constantes!$D$10/0.8)*(0.00376*D328^2-0.0516*D328-6.967)</f>
        <v>-2.6790065999999997</v>
      </c>
      <c r="M328" s="30">
        <f t="shared" si="35"/>
        <v>2.0086714020645839</v>
      </c>
      <c r="N328" s="23"/>
      <c r="O328" s="23"/>
      <c r="P328" s="21"/>
    </row>
    <row r="329" spans="2:16" x14ac:dyDescent="0.25">
      <c r="B329" s="17"/>
      <c r="C329" s="30">
        <v>326</v>
      </c>
      <c r="D329" s="30">
        <f>(Clima!D329+Clima!E329)/2</f>
        <v>5.0999999999999996</v>
      </c>
      <c r="E329" s="30">
        <f t="shared" si="30"/>
        <v>0.87878397685782894</v>
      </c>
      <c r="F329" s="30">
        <f t="shared" si="31"/>
        <v>6.1289891533703518E-2</v>
      </c>
      <c r="G329" s="30">
        <f t="shared" si="32"/>
        <v>2.4889589000000001</v>
      </c>
      <c r="H329" s="30">
        <f>0.001013*Constantes!$D$4/(0.622*G329)</f>
        <v>4.7417849934825319E-2</v>
      </c>
      <c r="I329" s="30">
        <f t="shared" si="33"/>
        <v>0.28541789566329323</v>
      </c>
      <c r="J329" s="30">
        <f t="shared" si="34"/>
        <v>-0.35652788435211252</v>
      </c>
      <c r="K329" s="30">
        <f>(Constantes!$D$10/0.8)*(Constantes!$D$5*J329^2+Constantes!$D$6*J329+Constantes!$D$7)</f>
        <v>11.761704155442454</v>
      </c>
      <c r="L329" s="30">
        <f>(Constantes!$D$10/0.8)*(0.00376*D329^2-0.0516*D329-6.967)</f>
        <v>-2.6746358999999997</v>
      </c>
      <c r="M329" s="30">
        <f t="shared" si="35"/>
        <v>1.922211729324979</v>
      </c>
      <c r="N329" s="23"/>
      <c r="O329" s="23"/>
      <c r="P329" s="21"/>
    </row>
    <row r="330" spans="2:16" x14ac:dyDescent="0.25">
      <c r="B330" s="17"/>
      <c r="C330" s="30">
        <v>327</v>
      </c>
      <c r="D330" s="30">
        <f>(Clima!D330+Clima!E330)/2</f>
        <v>3.0999999999999996</v>
      </c>
      <c r="E330" s="30">
        <f t="shared" si="30"/>
        <v>0.76346206064382238</v>
      </c>
      <c r="F330" s="30">
        <f t="shared" si="31"/>
        <v>5.4136539013568345E-2</v>
      </c>
      <c r="G330" s="30">
        <f t="shared" si="32"/>
        <v>2.4936808999999998</v>
      </c>
      <c r="H330" s="30">
        <f>0.001013*Constantes!$D$4/(0.622*G330)</f>
        <v>4.7328060143600539E-2</v>
      </c>
      <c r="I330" s="30">
        <f t="shared" si="33"/>
        <v>0.2695911366620824</v>
      </c>
      <c r="J330" s="30">
        <f t="shared" si="34"/>
        <v>-0.35992499142517603</v>
      </c>
      <c r="K330" s="30">
        <f>(Constantes!$D$10/0.8)*(Constantes!$D$5*J330^2+Constantes!$D$6*J330+Constantes!$D$7)</f>
        <v>11.763678783980597</v>
      </c>
      <c r="L330" s="30">
        <f>(Constantes!$D$10/0.8)*(0.00376*D330^2-0.0516*D330-6.967)</f>
        <v>-2.6590598999999995</v>
      </c>
      <c r="M330" s="30">
        <f t="shared" si="35"/>
        <v>1.8202478468671992</v>
      </c>
      <c r="N330" s="23"/>
      <c r="O330" s="23"/>
      <c r="P330" s="21"/>
    </row>
    <row r="331" spans="2:16" x14ac:dyDescent="0.25">
      <c r="B331" s="17"/>
      <c r="C331" s="30">
        <v>328</v>
      </c>
      <c r="D331" s="30">
        <f>(Clima!D331+Clima!E331)/2</f>
        <v>3.8999999999999995</v>
      </c>
      <c r="E331" s="30">
        <f t="shared" si="30"/>
        <v>0.807880097862269</v>
      </c>
      <c r="F331" s="30">
        <f t="shared" si="31"/>
        <v>5.6906812005471159E-2</v>
      </c>
      <c r="G331" s="30">
        <f t="shared" si="32"/>
        <v>2.4917921000000001</v>
      </c>
      <c r="H331" s="30">
        <f>0.001013*Constantes!$D$4/(0.622*G331)</f>
        <v>4.7363935223226655E-2</v>
      </c>
      <c r="I331" s="30">
        <f t="shared" si="33"/>
        <v>0.27596913431518061</v>
      </c>
      <c r="J331" s="30">
        <f t="shared" si="34"/>
        <v>-0.3632154449554626</v>
      </c>
      <c r="K331" s="30">
        <f>(Constantes!$D$10/0.8)*(Constantes!$D$5*J331^2+Constantes!$D$6*J331+Constantes!$D$7)</f>
        <v>11.765480676866837</v>
      </c>
      <c r="L331" s="30">
        <f>(Constantes!$D$10/0.8)*(0.00376*D331^2-0.0516*D331-6.967)</f>
        <v>-2.6666438999999995</v>
      </c>
      <c r="M331" s="30">
        <f t="shared" si="35"/>
        <v>1.8616162051476841</v>
      </c>
      <c r="N331" s="23"/>
      <c r="O331" s="23"/>
      <c r="P331" s="21"/>
    </row>
    <row r="332" spans="2:16" x14ac:dyDescent="0.25">
      <c r="B332" s="17"/>
      <c r="C332" s="30">
        <v>329</v>
      </c>
      <c r="D332" s="30">
        <f>(Clima!D332+Clima!E332)/2</f>
        <v>4.5000000000000009</v>
      </c>
      <c r="E332" s="30">
        <f t="shared" si="30"/>
        <v>0.84267449337682998</v>
      </c>
      <c r="F332" s="30">
        <f t="shared" si="31"/>
        <v>5.9063504175299687E-2</v>
      </c>
      <c r="G332" s="30">
        <f t="shared" si="32"/>
        <v>2.4903754999999999</v>
      </c>
      <c r="H332" s="30">
        <f>0.001013*Constantes!$D$4/(0.622*G332)</f>
        <v>4.7390877244876492E-2</v>
      </c>
      <c r="I332" s="30">
        <f t="shared" si="33"/>
        <v>0.28071225881996309</v>
      </c>
      <c r="J332" s="30">
        <f t="shared" si="34"/>
        <v>-0.36639826991057772</v>
      </c>
      <c r="K332" s="30">
        <f>(Constantes!$D$10/0.8)*(Constantes!$D$5*J332^2+Constantes!$D$6*J332+Constantes!$D$7)</f>
        <v>11.767119944202561</v>
      </c>
      <c r="L332" s="30">
        <f>(Constantes!$D$10/0.8)*(0.00376*D332^2-0.0516*D332-6.967)</f>
        <v>-2.6711474999999996</v>
      </c>
      <c r="M332" s="30">
        <f t="shared" si="35"/>
        <v>1.892716007107734</v>
      </c>
      <c r="N332" s="23"/>
      <c r="O332" s="23"/>
      <c r="P332" s="21"/>
    </row>
    <row r="333" spans="2:16" x14ac:dyDescent="0.25">
      <c r="B333" s="17"/>
      <c r="C333" s="30">
        <v>330</v>
      </c>
      <c r="D333" s="30">
        <f>(Clima!D333+Clima!E333)/2</f>
        <v>6.2</v>
      </c>
      <c r="E333" s="30">
        <f t="shared" si="30"/>
        <v>0.94854165981127081</v>
      </c>
      <c r="F333" s="30">
        <f t="shared" si="31"/>
        <v>6.5558715041284285E-2</v>
      </c>
      <c r="G333" s="30">
        <f t="shared" si="32"/>
        <v>2.4863618000000001</v>
      </c>
      <c r="H333" s="30">
        <f>0.001013*Constantes!$D$4/(0.622*G333)</f>
        <v>4.7467379692749424E-2</v>
      </c>
      <c r="I333" s="30">
        <f t="shared" si="33"/>
        <v>0.29393948637444728</v>
      </c>
      <c r="J333" s="30">
        <f t="shared" si="34"/>
        <v>-0.36947252315079582</v>
      </c>
      <c r="K333" s="30">
        <f>(Constantes!$D$10/0.8)*(Constantes!$D$5*J333^2+Constantes!$D$6*J333+Constantes!$D$7)</f>
        <v>11.76860648828384</v>
      </c>
      <c r="L333" s="30">
        <f>(Constantes!$D$10/0.8)*(0.00376*D333^2-0.0516*D333-6.967)</f>
        <v>-2.6783945999999994</v>
      </c>
      <c r="M333" s="30">
        <f t="shared" si="35"/>
        <v>1.9801205841752192</v>
      </c>
      <c r="N333" s="23"/>
      <c r="O333" s="23"/>
      <c r="P333" s="21"/>
    </row>
    <row r="334" spans="2:16" x14ac:dyDescent="0.25">
      <c r="B334" s="17"/>
      <c r="C334" s="30">
        <v>331</v>
      </c>
      <c r="D334" s="30">
        <f>(Clima!D334+Clima!E334)/2</f>
        <v>4.9000000000000004</v>
      </c>
      <c r="E334" s="30">
        <f t="shared" si="30"/>
        <v>0.86659876849717865</v>
      </c>
      <c r="F334" s="30">
        <f t="shared" si="31"/>
        <v>6.0539906235598358E-2</v>
      </c>
      <c r="G334" s="30">
        <f t="shared" si="32"/>
        <v>2.4894311</v>
      </c>
      <c r="H334" s="30">
        <f>0.001013*Constantes!$D$4/(0.622*G334)</f>
        <v>4.7408855627355147E-2</v>
      </c>
      <c r="I334" s="30">
        <f t="shared" si="33"/>
        <v>0.28385366943506629</v>
      </c>
      <c r="J334" s="30">
        <f t="shared" si="34"/>
        <v>-0.3724372937085344</v>
      </c>
      <c r="K334" s="30">
        <f>(Constantes!$D$10/0.8)*(Constantes!$D$5*J334^2+Constantes!$D$6*J334+Constantes!$D$7)</f>
        <v>11.76994998835527</v>
      </c>
      <c r="L334" s="30">
        <f>(Constantes!$D$10/0.8)*(0.00376*D334^2-0.0516*D334-6.967)</f>
        <v>-2.6735858999999995</v>
      </c>
      <c r="M334" s="30">
        <f t="shared" si="35"/>
        <v>1.9138476263446336</v>
      </c>
      <c r="N334" s="23"/>
      <c r="O334" s="23"/>
      <c r="P334" s="21"/>
    </row>
    <row r="335" spans="2:16" x14ac:dyDescent="0.25">
      <c r="B335" s="17"/>
      <c r="C335" s="30">
        <v>332</v>
      </c>
      <c r="D335" s="30">
        <f>(Clima!D335+Clima!E335)/2</f>
        <v>3.7999999999999989</v>
      </c>
      <c r="E335" s="30">
        <f t="shared" si="30"/>
        <v>0.80220597314585995</v>
      </c>
      <c r="F335" s="30">
        <f t="shared" si="31"/>
        <v>5.6554012654769149E-2</v>
      </c>
      <c r="G335" s="30">
        <f t="shared" si="32"/>
        <v>2.4920282</v>
      </c>
      <c r="H335" s="30">
        <f>0.001013*Constantes!$D$4/(0.622*G335)</f>
        <v>4.7359447864252863E-2</v>
      </c>
      <c r="I335" s="30">
        <f t="shared" si="33"/>
        <v>0.27517514840204321</v>
      </c>
      <c r="J335" s="30">
        <f t="shared" si="34"/>
        <v>-0.37529170305829185</v>
      </c>
      <c r="K335" s="30">
        <f>(Constantes!$D$10/0.8)*(Constantes!$D$5*J335^2+Constantes!$D$6*J335+Constantes!$D$7)</f>
        <v>11.771159885747894</v>
      </c>
      <c r="L335" s="30">
        <f>(Constantes!$D$10/0.8)*(0.00376*D335^2-0.0516*D335-6.967)</f>
        <v>-2.6657945999999995</v>
      </c>
      <c r="M335" s="30">
        <f t="shared" si="35"/>
        <v>1.8577441100755185</v>
      </c>
      <c r="N335" s="23"/>
      <c r="O335" s="23"/>
      <c r="P335" s="21"/>
    </row>
    <row r="336" spans="2:16" x14ac:dyDescent="0.25">
      <c r="B336" s="17"/>
      <c r="C336" s="30">
        <v>333</v>
      </c>
      <c r="D336" s="30">
        <f>(Clima!D336+Clima!E336)/2</f>
        <v>3.7</v>
      </c>
      <c r="E336" s="30">
        <f t="shared" si="30"/>
        <v>0.79656704122309585</v>
      </c>
      <c r="F336" s="30">
        <f t="shared" si="31"/>
        <v>5.6203091112967181E-2</v>
      </c>
      <c r="G336" s="30">
        <f t="shared" si="32"/>
        <v>2.4922643</v>
      </c>
      <c r="H336" s="30">
        <f>0.001013*Constantes!$D$4/(0.622*G336)</f>
        <v>4.7354961355482207E-2</v>
      </c>
      <c r="I336" s="30">
        <f t="shared" si="33"/>
        <v>0.27438020492759929</v>
      </c>
      <c r="J336" s="30">
        <f t="shared" si="34"/>
        <v>-0.37803490537697515</v>
      </c>
      <c r="K336" s="30">
        <f>(Constantes!$D$10/0.8)*(Constantes!$D$5*J336^2+Constantes!$D$6*J336+Constantes!$D$7)</f>
        <v>11.772245369419846</v>
      </c>
      <c r="L336" s="30">
        <f>(Constantes!$D$10/0.8)*(0.00376*D336^2-0.0516*D336-6.967)</f>
        <v>-2.6649170999999994</v>
      </c>
      <c r="M336" s="30">
        <f t="shared" si="35"/>
        <v>1.852856377522456</v>
      </c>
      <c r="N336" s="23"/>
      <c r="O336" s="23"/>
      <c r="P336" s="21"/>
    </row>
    <row r="337" spans="2:16" x14ac:dyDescent="0.25">
      <c r="B337" s="17"/>
      <c r="C337" s="30">
        <v>334</v>
      </c>
      <c r="D337" s="30">
        <f>(Clima!D337+Clima!E337)/2</f>
        <v>2.5</v>
      </c>
      <c r="E337" s="30">
        <f t="shared" si="30"/>
        <v>0.73157749317928888</v>
      </c>
      <c r="F337" s="30">
        <f t="shared" si="31"/>
        <v>5.2135546772865443E-2</v>
      </c>
      <c r="G337" s="30">
        <f t="shared" si="32"/>
        <v>2.4950975</v>
      </c>
      <c r="H337" s="30">
        <f>0.001013*Constantes!$D$4/(0.622*G337)</f>
        <v>4.7301189478225966E-2</v>
      </c>
      <c r="I337" s="30">
        <f t="shared" si="33"/>
        <v>0.26477080469079678</v>
      </c>
      <c r="J337" s="30">
        <f t="shared" si="34"/>
        <v>-0.38066608779453354</v>
      </c>
      <c r="K337" s="30">
        <f>(Constantes!$D$10/0.8)*(Constantes!$D$5*J337^2+Constantes!$D$6*J337+Constantes!$D$7)</f>
        <v>11.773215361917812</v>
      </c>
      <c r="L337" s="30">
        <f>(Constantes!$D$10/0.8)*(0.00376*D337^2-0.0516*D337-6.967)</f>
        <v>-2.6521874999999997</v>
      </c>
      <c r="M337" s="30">
        <f t="shared" si="35"/>
        <v>1.791541145572551</v>
      </c>
      <c r="N337" s="23"/>
      <c r="O337" s="23"/>
      <c r="P337" s="21"/>
    </row>
    <row r="338" spans="2:16" x14ac:dyDescent="0.25">
      <c r="B338" s="17"/>
      <c r="C338" s="30">
        <v>335</v>
      </c>
      <c r="D338" s="30">
        <f>(Clima!D338+Clima!E338)/2</f>
        <v>1.5999999999999996</v>
      </c>
      <c r="E338" s="30">
        <f t="shared" si="30"/>
        <v>0.68595426116151104</v>
      </c>
      <c r="F338" s="30">
        <f t="shared" si="31"/>
        <v>4.9253240920562769E-2</v>
      </c>
      <c r="G338" s="30">
        <f t="shared" si="32"/>
        <v>2.4972224000000001</v>
      </c>
      <c r="H338" s="30">
        <f>0.001013*Constantes!$D$4/(0.622*G338)</f>
        <v>4.7260940641149107E-2</v>
      </c>
      <c r="I338" s="30">
        <f t="shared" si="33"/>
        <v>0.25748800588827747</v>
      </c>
      <c r="J338" s="30">
        <f t="shared" si="34"/>
        <v>-0.38318447063483146</v>
      </c>
      <c r="K338" s="30">
        <f>(Constantes!$D$10/0.8)*(Constantes!$D$5*J338^2+Constantes!$D$6*J338+Constantes!$D$7)</f>
        <v>11.774078505776874</v>
      </c>
      <c r="L338" s="30">
        <f>(Constantes!$D$10/0.8)*(0.00376*D338^2-0.0516*D338-6.967)</f>
        <v>-2.6399753999999995</v>
      </c>
      <c r="M338" s="30">
        <f t="shared" si="35"/>
        <v>1.7455851951595063</v>
      </c>
      <c r="N338" s="23"/>
      <c r="O338" s="23"/>
      <c r="P338" s="21"/>
    </row>
    <row r="339" spans="2:16" x14ac:dyDescent="0.25">
      <c r="B339" s="17"/>
      <c r="C339" s="30">
        <v>336</v>
      </c>
      <c r="D339" s="30">
        <f>(Clima!D339+Clima!E339)/2</f>
        <v>1.5999999999999996</v>
      </c>
      <c r="E339" s="30">
        <f t="shared" si="30"/>
        <v>0.68595426116151104</v>
      </c>
      <c r="F339" s="30">
        <f t="shared" si="31"/>
        <v>4.9253240920562769E-2</v>
      </c>
      <c r="G339" s="30">
        <f t="shared" si="32"/>
        <v>2.4972224000000001</v>
      </c>
      <c r="H339" s="30">
        <f>0.001013*Constantes!$D$4/(0.622*G339)</f>
        <v>4.7260940641149107E-2</v>
      </c>
      <c r="I339" s="30">
        <f t="shared" si="33"/>
        <v>0.25748800588827747</v>
      </c>
      <c r="J339" s="30">
        <f t="shared" si="34"/>
        <v>-0.38558930764668198</v>
      </c>
      <c r="K339" s="30">
        <f>(Constantes!$D$10/0.8)*(Constantes!$D$5*J339^2+Constantes!$D$6*J339+Constantes!$D$7)</f>
        <v>11.774843150375759</v>
      </c>
      <c r="L339" s="30">
        <f>(Constantes!$D$10/0.8)*(0.00376*D339^2-0.0516*D339-6.967)</f>
        <v>-2.6399753999999995</v>
      </c>
      <c r="M339" s="30">
        <f t="shared" si="35"/>
        <v>1.7457427046098903</v>
      </c>
      <c r="N339" s="23"/>
      <c r="O339" s="23"/>
      <c r="P339" s="21"/>
    </row>
    <row r="340" spans="2:16" x14ac:dyDescent="0.25">
      <c r="B340" s="17"/>
      <c r="C340" s="30">
        <v>337</v>
      </c>
      <c r="D340" s="30">
        <f>(Clima!D340+Clima!E340)/2</f>
        <v>2.8999999999999995</v>
      </c>
      <c r="E340" s="30">
        <f t="shared" si="30"/>
        <v>0.75270020861695863</v>
      </c>
      <c r="F340" s="30">
        <f t="shared" si="31"/>
        <v>5.3462342561331699E-2</v>
      </c>
      <c r="G340" s="30">
        <f t="shared" si="32"/>
        <v>2.4941530999999997</v>
      </c>
      <c r="H340" s="30">
        <f>0.001013*Constantes!$D$4/(0.622*G340)</f>
        <v>4.7319099863656296E-2</v>
      </c>
      <c r="I340" s="30">
        <f t="shared" si="33"/>
        <v>0.26798769363559788</v>
      </c>
      <c r="J340" s="30">
        <f t="shared" si="34"/>
        <v>-0.38787988622497815</v>
      </c>
      <c r="K340" s="30">
        <f>(Constantes!$D$10/0.8)*(Constantes!$D$5*J340^2+Constantes!$D$6*J340+Constantes!$D$7)</f>
        <v>11.77551733926393</v>
      </c>
      <c r="L340" s="30">
        <f>(Constantes!$D$10/0.8)*(0.00376*D340^2-0.0516*D340-6.967)</f>
        <v>-2.6568818999999997</v>
      </c>
      <c r="M340" s="30">
        <f t="shared" si="35"/>
        <v>1.812543333849101</v>
      </c>
      <c r="N340" s="23"/>
      <c r="O340" s="23"/>
      <c r="P340" s="21"/>
    </row>
    <row r="341" spans="2:16" x14ac:dyDescent="0.25">
      <c r="B341" s="17"/>
      <c r="C341" s="30">
        <v>338</v>
      </c>
      <c r="D341" s="30">
        <f>(Clima!D341+Clima!E341)/2</f>
        <v>1.0999999999999996</v>
      </c>
      <c r="E341" s="30">
        <f t="shared" si="30"/>
        <v>0.66171002192942541</v>
      </c>
      <c r="F341" s="30">
        <f t="shared" si="31"/>
        <v>4.7711949733872931E-2</v>
      </c>
      <c r="G341" s="30">
        <f t="shared" si="32"/>
        <v>2.4984028999999999</v>
      </c>
      <c r="H341" s="30">
        <f>0.001013*Constantes!$D$4/(0.622*G341)</f>
        <v>4.7238609759117679E-2</v>
      </c>
      <c r="I341" s="30">
        <f t="shared" si="33"/>
        <v>0.25341814399755963</v>
      </c>
      <c r="J341" s="30">
        <f t="shared" si="34"/>
        <v>-0.39005552762185219</v>
      </c>
      <c r="K341" s="30">
        <f>(Constantes!$D$10/0.8)*(Constantes!$D$5*J341^2+Constantes!$D$6*J341+Constantes!$D$7)</f>
        <v>11.776108797976363</v>
      </c>
      <c r="L341" s="30">
        <f>(Constantes!$D$10/0.8)*(0.00376*D341^2-0.0516*D341-6.967)</f>
        <v>-2.6322038999999995</v>
      </c>
      <c r="M341" s="30">
        <f t="shared" si="35"/>
        <v>1.7203754811160645</v>
      </c>
      <c r="N341" s="23"/>
      <c r="O341" s="23"/>
      <c r="P341" s="21"/>
    </row>
    <row r="342" spans="2:16" x14ac:dyDescent="0.25">
      <c r="B342" s="17"/>
      <c r="C342" s="30">
        <v>339</v>
      </c>
      <c r="D342" s="30">
        <f>(Clima!D342+Clima!E342)/2</f>
        <v>3.5999999999999996</v>
      </c>
      <c r="E342" s="30">
        <f t="shared" si="30"/>
        <v>0.79096311468656078</v>
      </c>
      <c r="F342" s="30">
        <f t="shared" si="31"/>
        <v>5.5854039188960966E-2</v>
      </c>
      <c r="G342" s="30">
        <f t="shared" si="32"/>
        <v>2.4925003999999999</v>
      </c>
      <c r="H342" s="30">
        <f>0.001013*Constantes!$D$4/(0.622*G342)</f>
        <v>4.7350475696673076E-2</v>
      </c>
      <c r="I342" s="30">
        <f t="shared" si="33"/>
        <v>0.27358431629501706</v>
      </c>
      <c r="J342" s="30">
        <f t="shared" si="34"/>
        <v>-0.3921155871478042</v>
      </c>
      <c r="K342" s="30">
        <f>(Constantes!$D$10/0.8)*(Constantes!$D$5*J342^2+Constantes!$D$6*J342+Constantes!$D$7)</f>
        <v>11.776624922351242</v>
      </c>
      <c r="L342" s="30">
        <f>(Constantes!$D$10/0.8)*(0.00376*D342^2-0.0516*D342-6.967)</f>
        <v>-2.6640113999999993</v>
      </c>
      <c r="M342" s="30">
        <f t="shared" si="35"/>
        <v>1.8486881646443272</v>
      </c>
      <c r="N342" s="23"/>
      <c r="O342" s="23"/>
      <c r="P342" s="21"/>
    </row>
    <row r="343" spans="2:16" x14ac:dyDescent="0.25">
      <c r="B343" s="17"/>
      <c r="C343" s="30">
        <v>340</v>
      </c>
      <c r="D343" s="30">
        <f>(Clima!D343+Clima!E343)/2</f>
        <v>2.5999999999999996</v>
      </c>
      <c r="E343" s="30">
        <f t="shared" si="30"/>
        <v>0.7368084973291994</v>
      </c>
      <c r="F343" s="30">
        <f t="shared" si="31"/>
        <v>5.2464565912729355E-2</v>
      </c>
      <c r="G343" s="30">
        <f t="shared" si="32"/>
        <v>2.4948614</v>
      </c>
      <c r="H343" s="30">
        <f>0.001013*Constantes!$D$4/(0.622*G343)</f>
        <v>4.7305665803378062E-2</v>
      </c>
      <c r="I343" s="30">
        <f t="shared" si="33"/>
        <v>0.26557624396323093</v>
      </c>
      <c r="J343" s="30">
        <f t="shared" si="34"/>
        <v>-0.39405945436273676</v>
      </c>
      <c r="K343" s="30">
        <f>(Constantes!$D$10/0.8)*(Constantes!$D$5*J343^2+Constantes!$D$6*J343+Constantes!$D$7)</f>
        <v>11.777072767365144</v>
      </c>
      <c r="L343" s="30">
        <f>(Constantes!$D$10/0.8)*(0.00376*D343^2-0.0516*D343-6.967)</f>
        <v>-2.6534033999999993</v>
      </c>
      <c r="M343" s="30">
        <f t="shared" si="35"/>
        <v>1.7974876916595248</v>
      </c>
      <c r="N343" s="23"/>
      <c r="O343" s="23"/>
      <c r="P343" s="21"/>
    </row>
    <row r="344" spans="2:16" x14ac:dyDescent="0.25">
      <c r="B344" s="17"/>
      <c r="C344" s="30">
        <v>341</v>
      </c>
      <c r="D344" s="30">
        <f>(Clima!D344+Clima!E344)/2</f>
        <v>5.0000000000000009</v>
      </c>
      <c r="E344" s="30">
        <f t="shared" si="30"/>
        <v>0.87267261944779728</v>
      </c>
      <c r="F344" s="30">
        <f t="shared" si="31"/>
        <v>6.091390978322294E-2</v>
      </c>
      <c r="G344" s="30">
        <f t="shared" si="32"/>
        <v>2.489195</v>
      </c>
      <c r="H344" s="30">
        <f>0.001013*Constantes!$D$4/(0.622*G344)</f>
        <v>4.7413352354535469E-2</v>
      </c>
      <c r="I344" s="30">
        <f t="shared" si="33"/>
        <v>0.28463633187073467</v>
      </c>
      <c r="J344" s="30">
        <f t="shared" si="34"/>
        <v>-0.39588655325684219</v>
      </c>
      <c r="K344" s="30">
        <f>(Constantes!$D$10/0.8)*(Constantes!$D$5*J344^2+Constantes!$D$6*J344+Constantes!$D$7)</f>
        <v>11.777459036499698</v>
      </c>
      <c r="L344" s="30">
        <f>(Constantes!$D$10/0.8)*(0.00376*D344^2-0.0516*D344-6.967)</f>
        <v>-2.6741249999999992</v>
      </c>
      <c r="M344" s="30">
        <f t="shared" si="35"/>
        <v>1.9206810601618607</v>
      </c>
      <c r="N344" s="23"/>
      <c r="O344" s="23"/>
      <c r="P344" s="21"/>
    </row>
    <row r="345" spans="2:16" x14ac:dyDescent="0.25">
      <c r="B345" s="17"/>
      <c r="C345" s="30">
        <v>342</v>
      </c>
      <c r="D345" s="30">
        <f>(Clima!D345+Clima!E345)/2</f>
        <v>5.9999999999999991</v>
      </c>
      <c r="E345" s="30">
        <f t="shared" si="30"/>
        <v>0.93550698503161767</v>
      </c>
      <c r="F345" s="30">
        <f t="shared" si="31"/>
        <v>6.4764165026061693E-2</v>
      </c>
      <c r="G345" s="30">
        <f t="shared" si="32"/>
        <v>2.486834</v>
      </c>
      <c r="H345" s="30">
        <f>0.001013*Constantes!$D$4/(0.622*G345)</f>
        <v>4.7458366587455343E-2</v>
      </c>
      <c r="I345" s="30">
        <f t="shared" si="33"/>
        <v>0.29240073352991802</v>
      </c>
      <c r="J345" s="30">
        <f t="shared" si="34"/>
        <v>-0.397596342421286</v>
      </c>
      <c r="K345" s="30">
        <f>(Constantes!$D$10/0.8)*(Constantes!$D$5*J345^2+Constantes!$D$6*J345+Constantes!$D$7)</f>
        <v>11.777790071652952</v>
      </c>
      <c r="L345" s="30">
        <f>(Constantes!$D$10/0.8)*(0.00376*D345^2-0.0516*D345-6.967)</f>
        <v>-2.6779649999999995</v>
      </c>
      <c r="M345" s="30">
        <f t="shared" si="35"/>
        <v>1.9720286346827203</v>
      </c>
      <c r="N345" s="23"/>
      <c r="O345" s="23"/>
      <c r="P345" s="21"/>
    </row>
    <row r="346" spans="2:16" x14ac:dyDescent="0.25">
      <c r="B346" s="17"/>
      <c r="C346" s="30">
        <v>343</v>
      </c>
      <c r="D346" s="30">
        <f>(Clima!D346+Clima!E346)/2</f>
        <v>6.8999999999999995</v>
      </c>
      <c r="E346" s="30">
        <f t="shared" si="30"/>
        <v>0.99543224947116915</v>
      </c>
      <c r="F346" s="30">
        <f t="shared" si="31"/>
        <v>6.8405707891264905E-2</v>
      </c>
      <c r="G346" s="30">
        <f t="shared" si="32"/>
        <v>2.4847090999999999</v>
      </c>
      <c r="H346" s="30">
        <f>0.001013*Constantes!$D$4/(0.622*G346)</f>
        <v>4.7498952539010666E-2</v>
      </c>
      <c r="I346" s="30">
        <f t="shared" si="33"/>
        <v>0.29928602430018419</v>
      </c>
      <c r="J346" s="30">
        <f t="shared" si="34"/>
        <v>-0.39918831520863857</v>
      </c>
      <c r="K346" s="30">
        <f>(Constantes!$D$10/0.8)*(Constantes!$D$5*J346^2+Constantes!$D$6*J346+Constantes!$D$7)</f>
        <v>11.778071843608068</v>
      </c>
      <c r="L346" s="30">
        <f>(Constantes!$D$10/0.8)*(0.00376*D346^2-0.0516*D346-6.967)</f>
        <v>-2.6790098999999996</v>
      </c>
      <c r="M346" s="30">
        <f t="shared" si="35"/>
        <v>2.0182196147644857</v>
      </c>
      <c r="N346" s="23"/>
      <c r="O346" s="23"/>
      <c r="P346" s="21"/>
    </row>
    <row r="347" spans="2:16" x14ac:dyDescent="0.25">
      <c r="B347" s="17"/>
      <c r="C347" s="30">
        <v>344</v>
      </c>
      <c r="D347" s="30">
        <f>(Clima!D347+Clima!E347)/2</f>
        <v>6.2999999999999989</v>
      </c>
      <c r="E347" s="30">
        <f t="shared" si="30"/>
        <v>0.95511880773888869</v>
      </c>
      <c r="F347" s="30">
        <f t="shared" si="31"/>
        <v>6.5959109426506832E-2</v>
      </c>
      <c r="G347" s="30">
        <f t="shared" si="32"/>
        <v>2.4861257000000001</v>
      </c>
      <c r="H347" s="30">
        <f>0.001013*Constantes!$D$4/(0.622*G347)</f>
        <v>4.7471887529318371E-2</v>
      </c>
      <c r="I347" s="30">
        <f t="shared" si="33"/>
        <v>0.29470703027402317</v>
      </c>
      <c r="J347" s="30">
        <f t="shared" si="34"/>
        <v>-0.40066199988300538</v>
      </c>
      <c r="K347" s="30">
        <f>(Constantes!$D$10/0.8)*(Constantes!$D$5*J347^2+Constantes!$D$6*J347+Constantes!$D$7)</f>
        <v>11.778309943071232</v>
      </c>
      <c r="L347" s="30">
        <f>(Constantes!$D$10/0.8)*(0.00376*D347^2-0.0516*D347-6.967)</f>
        <v>-2.6785670999999995</v>
      </c>
      <c r="M347" s="30">
        <f t="shared" si="35"/>
        <v>1.9875280405449152</v>
      </c>
      <c r="N347" s="23"/>
      <c r="O347" s="23"/>
      <c r="P347" s="21"/>
    </row>
    <row r="348" spans="2:16" x14ac:dyDescent="0.25">
      <c r="B348" s="17"/>
      <c r="C348" s="30">
        <v>345</v>
      </c>
      <c r="D348" s="30">
        <f>(Clima!D348+Clima!E348)/2</f>
        <v>9.1999999999999993</v>
      </c>
      <c r="E348" s="30">
        <f t="shared" si="30"/>
        <v>1.1641980191218544</v>
      </c>
      <c r="F348" s="30">
        <f t="shared" si="31"/>
        <v>7.8517228745830836E-2</v>
      </c>
      <c r="G348" s="30">
        <f t="shared" si="32"/>
        <v>2.4792787999999999</v>
      </c>
      <c r="H348" s="30">
        <f>0.001013*Constantes!$D$4/(0.622*G348)</f>
        <v>4.7602988261807387E-2</v>
      </c>
      <c r="I348" s="30">
        <f t="shared" si="33"/>
        <v>0.31639195483374682</v>
      </c>
      <c r="J348" s="30">
        <f t="shared" si="34"/>
        <v>-0.40201695975981272</v>
      </c>
      <c r="K348" s="30">
        <f>(Constantes!$D$10/0.8)*(Constantes!$D$5*J348^2+Constantes!$D$6*J348+Constantes!$D$7)</f>
        <v>11.778509572289941</v>
      </c>
      <c r="L348" s="30">
        <f>(Constantes!$D$10/0.8)*(0.00376*D348^2-0.0516*D348-6.967)</f>
        <v>-2.6713025999999993</v>
      </c>
      <c r="M348" s="30">
        <f t="shared" si="35"/>
        <v>2.1361218833173807</v>
      </c>
      <c r="N348" s="23"/>
      <c r="O348" s="23"/>
      <c r="P348" s="21"/>
    </row>
    <row r="349" spans="2:16" x14ac:dyDescent="0.25">
      <c r="B349" s="17"/>
      <c r="C349" s="30">
        <v>346</v>
      </c>
      <c r="D349" s="30">
        <f>(Clima!D349+Clima!E349)/2</f>
        <v>7.7</v>
      </c>
      <c r="E349" s="30">
        <f t="shared" si="30"/>
        <v>1.0515114143762065</v>
      </c>
      <c r="F349" s="30">
        <f t="shared" si="31"/>
        <v>7.1788317802810406E-2</v>
      </c>
      <c r="G349" s="30">
        <f t="shared" si="32"/>
        <v>2.4828202999999998</v>
      </c>
      <c r="H349" s="30">
        <f>0.001013*Constantes!$D$4/(0.622*G349)</f>
        <v>4.7535087261107029E-2</v>
      </c>
      <c r="I349" s="30">
        <f t="shared" si="33"/>
        <v>0.30531869411121337</v>
      </c>
      <c r="J349" s="30">
        <f t="shared" si="34"/>
        <v>-0.40325279333520658</v>
      </c>
      <c r="K349" s="30">
        <f>(Constantes!$D$10/0.8)*(Constantes!$D$5*J349^2+Constantes!$D$6*J349+Constantes!$D$7)</f>
        <v>11.77867553726216</v>
      </c>
      <c r="L349" s="30">
        <f>(Constantes!$D$10/0.8)*(0.00376*D349^2-0.0516*D349-6.967)</f>
        <v>-2.6780210999999992</v>
      </c>
      <c r="M349" s="30">
        <f t="shared" si="35"/>
        <v>2.0593499616629871</v>
      </c>
      <c r="N349" s="23"/>
      <c r="O349" s="23"/>
      <c r="P349" s="21"/>
    </row>
    <row r="350" spans="2:16" x14ac:dyDescent="0.25">
      <c r="B350" s="17"/>
      <c r="C350" s="30">
        <v>347</v>
      </c>
      <c r="D350" s="30">
        <f>(Clima!D350+Clima!E350)/2</f>
        <v>6.5</v>
      </c>
      <c r="E350" s="30">
        <f t="shared" si="30"/>
        <v>0.96839376835916013</v>
      </c>
      <c r="F350" s="30">
        <f t="shared" si="31"/>
        <v>6.6766181325348339E-2</v>
      </c>
      <c r="G350" s="30">
        <f t="shared" si="32"/>
        <v>2.4856534999999997</v>
      </c>
      <c r="H350" s="30">
        <f>0.001013*Constantes!$D$4/(0.622*G350)</f>
        <v>4.7480905771519616E-2</v>
      </c>
      <c r="I350" s="30">
        <f t="shared" si="33"/>
        <v>0.29623840376804489</v>
      </c>
      <c r="J350" s="30">
        <f t="shared" si="34"/>
        <v>-0.4043691344050272</v>
      </c>
      <c r="K350" s="30">
        <f>(Constantes!$D$10/0.8)*(Constantes!$D$5*J350^2+Constantes!$D$6*J350+Constantes!$D$7)</f>
        <v>11.778812240546024</v>
      </c>
      <c r="L350" s="30">
        <f>(Constantes!$D$10/0.8)*(0.00376*D350^2-0.0516*D350-6.967)</f>
        <v>-2.6788274999999997</v>
      </c>
      <c r="M350" s="30">
        <f t="shared" si="35"/>
        <v>1.9978976465683478</v>
      </c>
      <c r="N350" s="23"/>
      <c r="O350" s="23"/>
      <c r="P350" s="21"/>
    </row>
    <row r="351" spans="2:16" x14ac:dyDescent="0.25">
      <c r="B351" s="17"/>
      <c r="C351" s="30">
        <v>348</v>
      </c>
      <c r="D351" s="30">
        <f>(Clima!D351+Clima!E351)/2</f>
        <v>7</v>
      </c>
      <c r="E351" s="30">
        <f t="shared" si="30"/>
        <v>1.002294892855135</v>
      </c>
      <c r="F351" s="30">
        <f t="shared" si="31"/>
        <v>6.8820930073801245E-2</v>
      </c>
      <c r="G351" s="30">
        <f t="shared" si="32"/>
        <v>2.4844729999999999</v>
      </c>
      <c r="H351" s="30">
        <f>0.001013*Constantes!$D$4/(0.622*G351)</f>
        <v>4.750346637461865E-2</v>
      </c>
      <c r="I351" s="30">
        <f t="shared" si="33"/>
        <v>0.30004472322528003</v>
      </c>
      <c r="J351" s="30">
        <f t="shared" si="34"/>
        <v>-0.40536565217332288</v>
      </c>
      <c r="K351" s="30">
        <f>(Constantes!$D$10/0.8)*(Constantes!$D$5*J351^2+Constantes!$D$6*J351+Constantes!$D$7)</f>
        <v>11.778923674679071</v>
      </c>
      <c r="L351" s="30">
        <f>(Constantes!$D$10/0.8)*(0.00376*D351^2-0.0516*D351-6.967)</f>
        <v>-2.6789849999999995</v>
      </c>
      <c r="M351" s="30">
        <f t="shared" si="35"/>
        <v>2.0235478022389479</v>
      </c>
      <c r="N351" s="23"/>
      <c r="O351" s="23"/>
      <c r="P351" s="21"/>
    </row>
    <row r="352" spans="2:16" x14ac:dyDescent="0.25">
      <c r="B352" s="17"/>
      <c r="C352" s="30">
        <v>349</v>
      </c>
      <c r="D352" s="30">
        <f>(Clima!D352+Clima!E352)/2</f>
        <v>5.0999999999999996</v>
      </c>
      <c r="E352" s="30">
        <f t="shared" si="30"/>
        <v>0.87878397685782894</v>
      </c>
      <c r="F352" s="30">
        <f t="shared" si="31"/>
        <v>6.1289891533703518E-2</v>
      </c>
      <c r="G352" s="30">
        <f t="shared" si="32"/>
        <v>2.4889589000000001</v>
      </c>
      <c r="H352" s="30">
        <f>0.001013*Constantes!$D$4/(0.622*G352)</f>
        <v>4.7417849934825319E-2</v>
      </c>
      <c r="I352" s="30">
        <f t="shared" si="33"/>
        <v>0.28541789566329323</v>
      </c>
      <c r="J352" s="30">
        <f t="shared" si="34"/>
        <v>-0.40624205135037245</v>
      </c>
      <c r="K352" s="30">
        <f>(Constantes!$D$10/0.8)*(Constantes!$D$5*J352^2+Constantes!$D$6*J352+Constantes!$D$7)</f>
        <v>11.779013416215209</v>
      </c>
      <c r="L352" s="30">
        <f>(Constantes!$D$10/0.8)*(0.00376*D352^2-0.0516*D352-6.967)</f>
        <v>-2.6746358999999997</v>
      </c>
      <c r="M352" s="30">
        <f t="shared" si="35"/>
        <v>1.9261640275531766</v>
      </c>
      <c r="N352" s="23"/>
      <c r="O352" s="23"/>
      <c r="P352" s="21"/>
    </row>
    <row r="353" spans="2:16" x14ac:dyDescent="0.25">
      <c r="B353" s="17"/>
      <c r="C353" s="30">
        <v>350</v>
      </c>
      <c r="D353" s="30">
        <f>(Clima!D353+Clima!E353)/2</f>
        <v>5.9</v>
      </c>
      <c r="E353" s="30">
        <f t="shared" si="30"/>
        <v>0.9290490433608416</v>
      </c>
      <c r="F353" s="30">
        <f t="shared" si="31"/>
        <v>6.4369991730543294E-2</v>
      </c>
      <c r="G353" s="30">
        <f t="shared" si="32"/>
        <v>2.4870701</v>
      </c>
      <c r="H353" s="30">
        <f>0.001013*Constantes!$D$4/(0.622*G353)</f>
        <v>4.7453861318242661E-2</v>
      </c>
      <c r="I353" s="30">
        <f t="shared" si="33"/>
        <v>0.29162954460341706</v>
      </c>
      <c r="J353" s="30">
        <f t="shared" si="34"/>
        <v>-0.40699807224018525</v>
      </c>
      <c r="K353" s="30">
        <f>(Constantes!$D$10/0.8)*(Constantes!$D$5*J353^2+Constantes!$D$6*J353+Constantes!$D$7)</f>
        <v>11.77908462038685</v>
      </c>
      <c r="L353" s="30">
        <f>(Constantes!$D$10/0.8)*(0.00376*D353^2-0.0516*D353-6.967)</f>
        <v>-2.6777078999999997</v>
      </c>
      <c r="M353" s="30">
        <f t="shared" si="35"/>
        <v>1.9672045314928526</v>
      </c>
      <c r="N353" s="23"/>
      <c r="O353" s="23"/>
      <c r="P353" s="21"/>
    </row>
    <row r="354" spans="2:16" x14ac:dyDescent="0.25">
      <c r="B354" s="17"/>
      <c r="C354" s="30">
        <v>351</v>
      </c>
      <c r="D354" s="30">
        <f>(Clima!D354+Clima!E354)/2</f>
        <v>3.8000000000000003</v>
      </c>
      <c r="E354" s="30">
        <f t="shared" si="30"/>
        <v>0.80220597314586006</v>
      </c>
      <c r="F354" s="30">
        <f t="shared" si="31"/>
        <v>5.6554012654769156E-2</v>
      </c>
      <c r="G354" s="30">
        <f t="shared" si="32"/>
        <v>2.4920282</v>
      </c>
      <c r="H354" s="30">
        <f>0.001013*Constantes!$D$4/(0.622*G354)</f>
        <v>4.7359447864252863E-2</v>
      </c>
      <c r="I354" s="30">
        <f t="shared" si="33"/>
        <v>0.27517514840204321</v>
      </c>
      <c r="J354" s="30">
        <f t="shared" si="34"/>
        <v>-0.40763349081745553</v>
      </c>
      <c r="K354" s="30">
        <f>(Constantes!$D$10/0.8)*(Constantes!$D$5*J354^2+Constantes!$D$6*J354+Constantes!$D$7)</f>
        <v>11.779140016398841</v>
      </c>
      <c r="L354" s="30">
        <f>(Constantes!$D$10/0.8)*(0.00376*D354^2-0.0516*D354-6.967)</f>
        <v>-2.6657945999999995</v>
      </c>
      <c r="M354" s="30">
        <f t="shared" si="35"/>
        <v>1.859500856984432</v>
      </c>
      <c r="N354" s="23"/>
      <c r="O354" s="23"/>
      <c r="P354" s="21"/>
    </row>
    <row r="355" spans="2:16" x14ac:dyDescent="0.25">
      <c r="B355" s="17"/>
      <c r="C355" s="30">
        <v>352</v>
      </c>
      <c r="D355" s="30">
        <f>(Clima!D355+Clima!E355)/2</f>
        <v>6.4</v>
      </c>
      <c r="E355" s="30">
        <f t="shared" si="30"/>
        <v>0.96173610737939708</v>
      </c>
      <c r="F355" s="30">
        <f t="shared" si="31"/>
        <v>6.6361595220328126E-2</v>
      </c>
      <c r="G355" s="30">
        <f t="shared" si="32"/>
        <v>2.4858895999999997</v>
      </c>
      <c r="H355" s="30">
        <f>0.001013*Constantes!$D$4/(0.622*G355)</f>
        <v>4.747639622216044E-2</v>
      </c>
      <c r="I355" s="30">
        <f t="shared" si="33"/>
        <v>0.2954733393208826</v>
      </c>
      <c r="J355" s="30">
        <f t="shared" si="34"/>
        <v>-0.40814811879394536</v>
      </c>
      <c r="K355" s="30">
        <f>(Constantes!$D$10/0.8)*(Constantes!$D$5*J355^2+Constantes!$D$6*J355+Constantes!$D$7)</f>
        <v>11.779181903360094</v>
      </c>
      <c r="L355" s="30">
        <f>(Constantes!$D$10/0.8)*(0.00376*D355^2-0.0516*D355-6.967)</f>
        <v>-2.6787113999999992</v>
      </c>
      <c r="M355" s="30">
        <f t="shared" si="35"/>
        <v>1.9928595667282172</v>
      </c>
      <c r="N355" s="23"/>
      <c r="O355" s="23"/>
      <c r="P355" s="21"/>
    </row>
    <row r="356" spans="2:16" x14ac:dyDescent="0.25">
      <c r="B356" s="17"/>
      <c r="C356" s="30">
        <v>353</v>
      </c>
      <c r="D356" s="30">
        <f>(Clima!D356+Clima!E356)/2</f>
        <v>6.4</v>
      </c>
      <c r="E356" s="30">
        <f t="shared" si="30"/>
        <v>0.96173610737939708</v>
      </c>
      <c r="F356" s="30">
        <f t="shared" si="31"/>
        <v>6.6361595220328126E-2</v>
      </c>
      <c r="G356" s="30">
        <f t="shared" si="32"/>
        <v>2.4858895999999997</v>
      </c>
      <c r="H356" s="30">
        <f>0.001013*Constantes!$D$4/(0.622*G356)</f>
        <v>4.747639622216044E-2</v>
      </c>
      <c r="I356" s="30">
        <f t="shared" si="33"/>
        <v>0.2954733393208826</v>
      </c>
      <c r="J356" s="30">
        <f t="shared" si="34"/>
        <v>-0.40854180367427867</v>
      </c>
      <c r="K356" s="30">
        <f>(Constantes!$D$10/0.8)*(Constantes!$D$5*J356^2+Constantes!$D$6*J356+Constantes!$D$7)</f>
        <v>11.779212146857947</v>
      </c>
      <c r="L356" s="30">
        <f>(Constantes!$D$10/0.8)*(0.00376*D356^2-0.0516*D356-6.967)</f>
        <v>-2.6787113999999992</v>
      </c>
      <c r="M356" s="30">
        <f t="shared" si="35"/>
        <v>1.99286671564606</v>
      </c>
      <c r="N356" s="23"/>
      <c r="O356" s="23"/>
      <c r="P356" s="21"/>
    </row>
    <row r="357" spans="2:16" x14ac:dyDescent="0.25">
      <c r="B357" s="17"/>
      <c r="C357" s="30">
        <v>354</v>
      </c>
      <c r="D357" s="30">
        <f>(Clima!D357+Clima!E357)/2</f>
        <v>5.5</v>
      </c>
      <c r="E357" s="30">
        <f t="shared" si="30"/>
        <v>0.90360844965772646</v>
      </c>
      <c r="F357" s="30">
        <f t="shared" si="31"/>
        <v>6.2813771829638612E-2</v>
      </c>
      <c r="G357" s="30">
        <f t="shared" si="32"/>
        <v>2.4880144999999998</v>
      </c>
      <c r="H357" s="30">
        <f>0.001013*Constantes!$D$4/(0.622*G357)</f>
        <v>4.743584879193747E-2</v>
      </c>
      <c r="I357" s="30">
        <f t="shared" si="33"/>
        <v>0.2885329439644263</v>
      </c>
      <c r="J357" s="30">
        <f t="shared" si="34"/>
        <v>-0.40881442880112911</v>
      </c>
      <c r="K357" s="30">
        <f>(Constantes!$D$10/0.8)*(Constantes!$D$5*J357^2+Constantes!$D$6*J357+Constantes!$D$7)</f>
        <v>11.779232176179564</v>
      </c>
      <c r="L357" s="30">
        <f>(Constantes!$D$10/0.8)*(0.00376*D357^2-0.0516*D357-6.967)</f>
        <v>-2.6763974999999998</v>
      </c>
      <c r="M357" s="30">
        <f t="shared" si="35"/>
        <v>1.9467283800528377</v>
      </c>
      <c r="N357" s="23"/>
      <c r="O357" s="23"/>
      <c r="P357" s="21"/>
    </row>
    <row r="358" spans="2:16" x14ac:dyDescent="0.25">
      <c r="B358" s="17"/>
      <c r="C358" s="30">
        <v>355</v>
      </c>
      <c r="D358" s="30">
        <f>(Clima!D358+Clima!E358)/2</f>
        <v>6.5</v>
      </c>
      <c r="E358" s="30">
        <f t="shared" si="30"/>
        <v>0.96839376835916013</v>
      </c>
      <c r="F358" s="30">
        <f t="shared" si="31"/>
        <v>6.6766181325348339E-2</v>
      </c>
      <c r="G358" s="30">
        <f t="shared" si="32"/>
        <v>2.4856534999999997</v>
      </c>
      <c r="H358" s="30">
        <f>0.001013*Constantes!$D$4/(0.622*G358)</f>
        <v>4.7480905771519616E-2</v>
      </c>
      <c r="I358" s="30">
        <f t="shared" si="33"/>
        <v>0.29623840376804489</v>
      </c>
      <c r="J358" s="30">
        <f t="shared" si="34"/>
        <v>-0.40896591338978777</v>
      </c>
      <c r="K358" s="30">
        <f>(Constantes!$D$10/0.8)*(Constantes!$D$5*J358^2+Constantes!$D$6*J358+Constantes!$D$7)</f>
        <v>11.779242982183773</v>
      </c>
      <c r="L358" s="30">
        <f>(Constantes!$D$10/0.8)*(0.00376*D358^2-0.0516*D358-6.967)</f>
        <v>-2.6788274999999997</v>
      </c>
      <c r="M358" s="30">
        <f t="shared" si="35"/>
        <v>1.9979997283405104</v>
      </c>
      <c r="N358" s="23"/>
      <c r="O358" s="23"/>
      <c r="P358" s="21"/>
    </row>
    <row r="359" spans="2:16" x14ac:dyDescent="0.25">
      <c r="B359" s="17"/>
      <c r="C359" s="30">
        <v>356</v>
      </c>
      <c r="D359" s="30">
        <f>(Clima!D359+Clima!E359)/2</f>
        <v>6.9</v>
      </c>
      <c r="E359" s="30">
        <f t="shared" si="30"/>
        <v>0.99543224947116915</v>
      </c>
      <c r="F359" s="30">
        <f t="shared" si="31"/>
        <v>6.8405707891264905E-2</v>
      </c>
      <c r="G359" s="30">
        <f t="shared" si="32"/>
        <v>2.4847090999999999</v>
      </c>
      <c r="H359" s="30">
        <f>0.001013*Constantes!$D$4/(0.622*G359)</f>
        <v>4.7498952539010666E-2</v>
      </c>
      <c r="I359" s="30">
        <f t="shared" si="33"/>
        <v>0.29928602430018419</v>
      </c>
      <c r="J359" s="30">
        <f t="shared" si="34"/>
        <v>-0.40899621255210172</v>
      </c>
      <c r="K359" s="30">
        <f>(Constantes!$D$10/0.8)*(Constantes!$D$5*J359^2+Constantes!$D$6*J359+Constantes!$D$7)</f>
        <v>11.779245115826072</v>
      </c>
      <c r="L359" s="30">
        <f>(Constantes!$D$10/0.8)*(0.00376*D359^2-0.0516*D359-6.967)</f>
        <v>-2.6790098999999996</v>
      </c>
      <c r="M359" s="30">
        <f t="shared" si="35"/>
        <v>2.018500529946524</v>
      </c>
      <c r="N359" s="23"/>
      <c r="O359" s="23"/>
      <c r="P359" s="21"/>
    </row>
    <row r="360" spans="2:16" x14ac:dyDescent="0.25">
      <c r="B360" s="17"/>
      <c r="C360" s="30">
        <v>357</v>
      </c>
      <c r="D360" s="30">
        <f>(Clima!D360+Clima!E360)/2</f>
        <v>5.1999999999999993</v>
      </c>
      <c r="E360" s="30">
        <f t="shared" si="30"/>
        <v>0.88493303901287812</v>
      </c>
      <c r="F360" s="30">
        <f t="shared" si="31"/>
        <v>6.1667860029754905E-2</v>
      </c>
      <c r="G360" s="30">
        <f t="shared" si="32"/>
        <v>2.4887227999999997</v>
      </c>
      <c r="H360" s="30">
        <f>0.001013*Constantes!$D$4/(0.622*G360)</f>
        <v>4.7422348368467523E-2</v>
      </c>
      <c r="I360" s="30">
        <f t="shared" si="33"/>
        <v>0.28619834971373281</v>
      </c>
      <c r="J360" s="30">
        <f t="shared" si="34"/>
        <v>-0.40890531730977536</v>
      </c>
      <c r="K360" s="30">
        <f>(Constantes!$D$10/0.8)*(Constantes!$D$5*J360^2+Constantes!$D$6*J360+Constantes!$D$7)</f>
        <v>11.77923868733858</v>
      </c>
      <c r="L360" s="30">
        <f>(Constantes!$D$10/0.8)*(0.00376*D360^2-0.0516*D360-6.967)</f>
        <v>-2.6751185999999998</v>
      </c>
      <c r="M360" s="30">
        <f t="shared" si="35"/>
        <v>1.9313444099518553</v>
      </c>
      <c r="N360" s="23"/>
      <c r="O360" s="23"/>
      <c r="P360" s="21"/>
    </row>
    <row r="361" spans="2:16" x14ac:dyDescent="0.25">
      <c r="B361" s="17"/>
      <c r="C361" s="30">
        <v>358</v>
      </c>
      <c r="D361" s="30">
        <f>(Clima!D361+Clima!E361)/2</f>
        <v>5.5</v>
      </c>
      <c r="E361" s="30">
        <f t="shared" si="30"/>
        <v>0.90360844965772646</v>
      </c>
      <c r="F361" s="30">
        <f t="shared" si="31"/>
        <v>6.2813771829638612E-2</v>
      </c>
      <c r="G361" s="30">
        <f t="shared" si="32"/>
        <v>2.4880144999999998</v>
      </c>
      <c r="H361" s="30">
        <f>0.001013*Constantes!$D$4/(0.622*G361)</f>
        <v>4.743584879193747E-2</v>
      </c>
      <c r="I361" s="30">
        <f t="shared" si="33"/>
        <v>0.2885329439644263</v>
      </c>
      <c r="J361" s="30">
        <f t="shared" si="34"/>
        <v>-0.40869325459703054</v>
      </c>
      <c r="K361" s="30">
        <f>(Constantes!$D$10/0.8)*(Constantes!$D$5*J361^2+Constantes!$D$6*J361+Constantes!$D$7)</f>
        <v>11.779223366065965</v>
      </c>
      <c r="L361" s="30">
        <f>(Constantes!$D$10/0.8)*(0.00376*D361^2-0.0516*D361-6.967)</f>
        <v>-2.6763974999999998</v>
      </c>
      <c r="M361" s="30">
        <f t="shared" si="35"/>
        <v>1.9467263464464271</v>
      </c>
      <c r="N361" s="23"/>
      <c r="O361" s="23"/>
      <c r="P361" s="21"/>
    </row>
    <row r="362" spans="2:16" x14ac:dyDescent="0.25">
      <c r="B362" s="17"/>
      <c r="C362" s="30">
        <v>359</v>
      </c>
      <c r="D362" s="30">
        <f>(Clima!D362+Clima!E362)/2</f>
        <v>5.4</v>
      </c>
      <c r="E362" s="30">
        <f t="shared" si="30"/>
        <v>0.89734507498222005</v>
      </c>
      <c r="F362" s="30">
        <f t="shared" si="31"/>
        <v>6.2429791566432663E-2</v>
      </c>
      <c r="G362" s="30">
        <f t="shared" si="32"/>
        <v>2.4882505999999998</v>
      </c>
      <c r="H362" s="30">
        <f>0.001013*Constantes!$D$4/(0.622*G362)</f>
        <v>4.7431347796780571E-2</v>
      </c>
      <c r="I362" s="30">
        <f t="shared" si="33"/>
        <v>0.2877558847060156</v>
      </c>
      <c r="J362" s="30">
        <f t="shared" si="34"/>
        <v>-0.40836008725262574</v>
      </c>
      <c r="K362" s="30">
        <f>(Constantes!$D$10/0.8)*(Constantes!$D$5*J362^2+Constantes!$D$6*J362+Constantes!$D$7)</f>
        <v>11.77919838095759</v>
      </c>
      <c r="L362" s="30">
        <f>(Constantes!$D$10/0.8)*(0.00376*D362^2-0.0516*D362-6.967)</f>
        <v>-2.6759993999999998</v>
      </c>
      <c r="M362" s="30">
        <f t="shared" si="35"/>
        <v>1.9415923461723272</v>
      </c>
      <c r="N362" s="23"/>
      <c r="O362" s="23"/>
      <c r="P362" s="21"/>
    </row>
    <row r="363" spans="2:16" x14ac:dyDescent="0.25">
      <c r="B363" s="17"/>
      <c r="C363" s="30">
        <v>360</v>
      </c>
      <c r="D363" s="30">
        <f>(Clima!D363+Clima!E363)/2</f>
        <v>6.2</v>
      </c>
      <c r="E363" s="30">
        <f t="shared" si="30"/>
        <v>0.94854165981127081</v>
      </c>
      <c r="F363" s="30">
        <f t="shared" si="31"/>
        <v>6.5558715041284285E-2</v>
      </c>
      <c r="G363" s="30">
        <f t="shared" si="32"/>
        <v>2.4863618000000001</v>
      </c>
      <c r="H363" s="30">
        <f>0.001013*Constantes!$D$4/(0.622*G363)</f>
        <v>4.7467379692749424E-2</v>
      </c>
      <c r="I363" s="30">
        <f t="shared" si="33"/>
        <v>0.29393948637444728</v>
      </c>
      <c r="J363" s="30">
        <f t="shared" si="34"/>
        <v>-0.40790591400123555</v>
      </c>
      <c r="K363" s="30">
        <f>(Constantes!$D$10/0.8)*(Constantes!$D$5*J363^2+Constantes!$D$6*J363+Constantes!$D$7)</f>
        <v>11.779162521715209</v>
      </c>
      <c r="L363" s="30">
        <f>(Constantes!$D$10/0.8)*(0.00376*D363^2-0.0516*D363-6.967)</f>
        <v>-2.6783945999999994</v>
      </c>
      <c r="M363" s="30">
        <f t="shared" si="35"/>
        <v>1.9826028522111934</v>
      </c>
      <c r="N363" s="23"/>
      <c r="O363" s="23"/>
      <c r="P363" s="21"/>
    </row>
    <row r="364" spans="2:16" x14ac:dyDescent="0.25">
      <c r="B364" s="17"/>
      <c r="C364" s="30">
        <v>361</v>
      </c>
      <c r="D364" s="30">
        <f>(Clima!D364+Clima!E364)/2</f>
        <v>7.7</v>
      </c>
      <c r="E364" s="30">
        <f t="shared" si="30"/>
        <v>1.0515114143762065</v>
      </c>
      <c r="F364" s="30">
        <f t="shared" si="31"/>
        <v>7.1788317802810406E-2</v>
      </c>
      <c r="G364" s="30">
        <f t="shared" si="32"/>
        <v>2.4828202999999998</v>
      </c>
      <c r="H364" s="30">
        <f>0.001013*Constantes!$D$4/(0.622*G364)</f>
        <v>4.7535087261107029E-2</v>
      </c>
      <c r="I364" s="30">
        <f t="shared" si="33"/>
        <v>0.30531869411121337</v>
      </c>
      <c r="J364" s="30">
        <f t="shared" si="34"/>
        <v>-0.40733086942419627</v>
      </c>
      <c r="K364" s="30">
        <f>(Constantes!$D$10/0.8)*(Constantes!$D$5*J364^2+Constantes!$D$6*J364+Constantes!$D$7)</f>
        <v>11.779114140594828</v>
      </c>
      <c r="L364" s="30">
        <f>(Constantes!$D$10/0.8)*(0.00376*D364^2-0.0516*D364-6.967)</f>
        <v>-2.6780210999999992</v>
      </c>
      <c r="M364" s="30">
        <f t="shared" si="35"/>
        <v>2.0594570927003977</v>
      </c>
      <c r="N364" s="23"/>
      <c r="O364" s="23"/>
      <c r="P364" s="21"/>
    </row>
    <row r="365" spans="2:16" x14ac:dyDescent="0.25">
      <c r="B365" s="17"/>
      <c r="C365" s="30">
        <v>362</v>
      </c>
      <c r="D365" s="30">
        <f>(Clima!D365+Clima!E365)/2</f>
        <v>6.2</v>
      </c>
      <c r="E365" s="30">
        <f t="shared" si="30"/>
        <v>0.94854165981127081</v>
      </c>
      <c r="F365" s="30">
        <f t="shared" si="31"/>
        <v>6.5558715041284285E-2</v>
      </c>
      <c r="G365" s="30">
        <f t="shared" si="32"/>
        <v>2.4863618000000001</v>
      </c>
      <c r="H365" s="30">
        <f>0.001013*Constantes!$D$4/(0.622*G365)</f>
        <v>4.7467379692749424E-2</v>
      </c>
      <c r="I365" s="30">
        <f t="shared" si="33"/>
        <v>0.29393948637444728</v>
      </c>
      <c r="J365" s="30">
        <f t="shared" si="34"/>
        <v>-0.40663512391962631</v>
      </c>
      <c r="K365" s="30">
        <f>(Constantes!$D$10/0.8)*(Constantes!$D$5*J365^2+Constantes!$D$6*J365+Constantes!$D$7)</f>
        <v>11.779051154860465</v>
      </c>
      <c r="L365" s="30">
        <f>(Constantes!$D$10/0.8)*(0.00376*D365^2-0.0516*D365-6.967)</f>
        <v>-2.6783945999999994</v>
      </c>
      <c r="M365" s="30">
        <f t="shared" si="35"/>
        <v>1.9825766641183271</v>
      </c>
      <c r="N365" s="23"/>
      <c r="O365" s="23"/>
      <c r="P365" s="21"/>
    </row>
    <row r="366" spans="2:16" x14ac:dyDescent="0.25">
      <c r="B366" s="17"/>
      <c r="C366" s="30">
        <v>363</v>
      </c>
      <c r="D366" s="30">
        <f>(Clima!D366+Clima!E366)/2</f>
        <v>7.2</v>
      </c>
      <c r="E366" s="30">
        <f t="shared" si="30"/>
        <v>1.0161453093242518</v>
      </c>
      <c r="F366" s="30">
        <f t="shared" si="31"/>
        <v>6.9657846489614608E-2</v>
      </c>
      <c r="G366" s="30">
        <f t="shared" si="32"/>
        <v>2.4840008</v>
      </c>
      <c r="H366" s="30">
        <f>0.001013*Constantes!$D$4/(0.622*G366)</f>
        <v>4.7512496620028426E-2</v>
      </c>
      <c r="I366" s="30">
        <f t="shared" si="33"/>
        <v>0.30155820944967926</v>
      </c>
      <c r="J366" s="30">
        <f t="shared" si="34"/>
        <v>-0.4058188836519343</v>
      </c>
      <c r="K366" s="30">
        <f>(Constantes!$D$10/0.8)*(Constantes!$D$5*J366^2+Constantes!$D$6*J366+Constantes!$D$7)</f>
        <v>11.778971049886756</v>
      </c>
      <c r="L366" s="30">
        <f>(Constantes!$D$10/0.8)*(0.00376*D366^2-0.0516*D366-6.967)</f>
        <v>-2.6788505999999992</v>
      </c>
      <c r="M366" s="30">
        <f t="shared" si="35"/>
        <v>2.0338069448515688</v>
      </c>
      <c r="N366" s="23"/>
      <c r="O366" s="23"/>
      <c r="P366" s="21"/>
    </row>
    <row r="367" spans="2:16" x14ac:dyDescent="0.25">
      <c r="B367" s="17"/>
      <c r="C367" s="30">
        <v>364</v>
      </c>
      <c r="D367" s="30">
        <f>(Clima!D367+Clima!E367)/2</f>
        <v>4.8000000000000007</v>
      </c>
      <c r="E367" s="30">
        <f t="shared" si="30"/>
        <v>0.86056222657343806</v>
      </c>
      <c r="F367" s="30">
        <f t="shared" si="31"/>
        <v>6.0167872375456809E-2</v>
      </c>
      <c r="G367" s="30">
        <f t="shared" si="32"/>
        <v>2.4896672</v>
      </c>
      <c r="H367" s="30">
        <f>0.001013*Constantes!$D$4/(0.622*G367)</f>
        <v>4.7404359753041657E-2</v>
      </c>
      <c r="I367" s="30">
        <f t="shared" si="33"/>
        <v>0.28306991955772054</v>
      </c>
      <c r="J367" s="30">
        <f t="shared" si="34"/>
        <v>-0.40488239049072738</v>
      </c>
      <c r="K367" s="30">
        <f>(Constantes!$D$10/0.8)*(Constantes!$D$5*J367^2+Constantes!$D$6*J367+Constantes!$D$7)</f>
        <v>11.77887088290654</v>
      </c>
      <c r="L367" s="30">
        <f>(Constantes!$D$10/0.8)*(0.00376*D367^2-0.0516*D367-6.967)</f>
        <v>-2.6730185999999994</v>
      </c>
      <c r="M367" s="30">
        <f t="shared" si="35"/>
        <v>1.9107440665658144</v>
      </c>
      <c r="N367" s="23"/>
      <c r="O367" s="23"/>
      <c r="P367" s="21"/>
    </row>
    <row r="368" spans="2:16" x14ac:dyDescent="0.25">
      <c r="B368" s="17"/>
      <c r="C368" s="30">
        <v>365</v>
      </c>
      <c r="D368" s="30">
        <f>(Clima!D368+Clima!E368)/2</f>
        <v>7.6</v>
      </c>
      <c r="E368" s="30">
        <f t="shared" si="30"/>
        <v>1.0443527390237508</v>
      </c>
      <c r="F368" s="30">
        <f t="shared" si="31"/>
        <v>7.1357823311676297E-2</v>
      </c>
      <c r="G368" s="30">
        <f t="shared" si="32"/>
        <v>2.4830563999999997</v>
      </c>
      <c r="H368" s="30">
        <f>0.001013*Constantes!$D$4/(0.622*G368)</f>
        <v>4.753056741447674E-2</v>
      </c>
      <c r="I368" s="30">
        <f t="shared" si="33"/>
        <v>0.30456928680794848</v>
      </c>
      <c r="J368" s="30">
        <f t="shared" si="34"/>
        <v>-0.40382592193914041</v>
      </c>
      <c r="K368" s="30">
        <f>(Constantes!$D$10/0.8)*(Constantes!$D$5*J368^2+Constantes!$D$6*J368+Constantes!$D$7)</f>
        <v>11.778747287398769</v>
      </c>
      <c r="L368" s="30">
        <f>(Constantes!$D$10/0.8)*(0.00376*D368^2-0.0516*D368-6.967)</f>
        <v>-2.6782433999999995</v>
      </c>
      <c r="M368" s="30">
        <f t="shared" si="35"/>
        <v>2.0542450464151858</v>
      </c>
      <c r="N368" s="23"/>
      <c r="O368" s="23"/>
      <c r="P368" s="21"/>
    </row>
    <row r="369" spans="2:16" s="12" customFormat="1" x14ac:dyDescent="0.25">
      <c r="B369" s="17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1"/>
    </row>
    <row r="370" spans="2:16" s="12" customFormat="1" x14ac:dyDescent="0.25">
      <c r="B370" s="17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1"/>
    </row>
    <row r="371" spans="2:16" s="12" customFormat="1" x14ac:dyDescent="0.25">
      <c r="B371" s="24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6"/>
    </row>
    <row r="372" spans="2:16" s="12" customFormat="1" x14ac:dyDescent="0.25"/>
    <row r="373" spans="2:16" s="12" customFormat="1" x14ac:dyDescent="0.25"/>
    <row r="374" spans="2:16" s="12" customFormat="1" x14ac:dyDescent="0.25"/>
    <row r="375" spans="2:16" s="12" customFormat="1" x14ac:dyDescent="0.25"/>
    <row r="376" spans="2:16" s="12" customFormat="1" x14ac:dyDescent="0.25"/>
    <row r="377" spans="2:16" s="12" customFormat="1" x14ac:dyDescent="0.25"/>
    <row r="378" spans="2:16" s="12" customFormat="1" x14ac:dyDescent="0.25"/>
    <row r="379" spans="2:16" s="12" customFormat="1" x14ac:dyDescent="0.25"/>
    <row r="380" spans="2:16" s="12" customFormat="1" x14ac:dyDescent="0.25"/>
    <row r="381" spans="2:16" s="12" customFormat="1" x14ac:dyDescent="0.25"/>
    <row r="382" spans="2:16" s="12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dimension ref="A1:AM376"/>
  <sheetViews>
    <sheetView workbookViewId="0">
      <selection activeCell="N5" sqref="N5"/>
    </sheetView>
  </sheetViews>
  <sheetFormatPr baseColWidth="10" defaultColWidth="8.85546875" defaultRowHeight="15" x14ac:dyDescent="0.25"/>
  <cols>
    <col min="1" max="1" width="6.7109375" style="12" customWidth="1"/>
    <col min="2" max="2" width="5.42578125" style="12" customWidth="1"/>
    <col min="37" max="39" width="8.85546875" style="12"/>
  </cols>
  <sheetData>
    <row r="1" spans="2:37" s="12" customFormat="1" x14ac:dyDescent="0.25"/>
    <row r="2" spans="2:37" s="12" customForma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/>
    </row>
    <row r="3" spans="2:37" x14ac:dyDescent="0.25">
      <c r="B3" s="17"/>
      <c r="C3" s="18" t="s">
        <v>80</v>
      </c>
      <c r="D3" s="19"/>
      <c r="E3" s="19"/>
      <c r="F3" s="19"/>
      <c r="G3" s="19"/>
      <c r="H3" s="19"/>
      <c r="I3" s="20"/>
      <c r="J3" s="18" t="s">
        <v>81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0"/>
      <c r="X3" s="18" t="s">
        <v>82</v>
      </c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21"/>
    </row>
    <row r="4" spans="2:37" ht="105" x14ac:dyDescent="0.25">
      <c r="B4" s="17"/>
      <c r="C4" s="13" t="s">
        <v>96</v>
      </c>
      <c r="D4" s="13" t="s">
        <v>126</v>
      </c>
      <c r="E4" s="13" t="s">
        <v>115</v>
      </c>
      <c r="F4" s="13" t="s">
        <v>116</v>
      </c>
      <c r="G4" s="13" t="s">
        <v>117</v>
      </c>
      <c r="H4" s="13" t="s">
        <v>118</v>
      </c>
      <c r="I4" s="20"/>
      <c r="J4" s="13" t="s">
        <v>96</v>
      </c>
      <c r="K4" s="13" t="s">
        <v>126</v>
      </c>
      <c r="L4" s="13" t="s">
        <v>115</v>
      </c>
      <c r="M4" s="13" t="s">
        <v>119</v>
      </c>
      <c r="N4" s="13" t="s">
        <v>117</v>
      </c>
      <c r="O4" s="13" t="s">
        <v>118</v>
      </c>
      <c r="P4" s="13" t="s">
        <v>120</v>
      </c>
      <c r="Q4" s="13" t="s">
        <v>127</v>
      </c>
      <c r="R4" s="13" t="s">
        <v>121</v>
      </c>
      <c r="S4" s="13" t="s">
        <v>122</v>
      </c>
      <c r="T4" s="13" t="s">
        <v>123</v>
      </c>
      <c r="U4" s="13" t="s">
        <v>124</v>
      </c>
      <c r="V4" s="13" t="s">
        <v>125</v>
      </c>
      <c r="W4" s="20"/>
      <c r="X4" s="13" t="s">
        <v>96</v>
      </c>
      <c r="Y4" s="13" t="s">
        <v>126</v>
      </c>
      <c r="Z4" s="13" t="s">
        <v>115</v>
      </c>
      <c r="AA4" s="13" t="s">
        <v>119</v>
      </c>
      <c r="AB4" s="13" t="s">
        <v>117</v>
      </c>
      <c r="AC4" s="13" t="s">
        <v>118</v>
      </c>
      <c r="AD4" s="13" t="s">
        <v>120</v>
      </c>
      <c r="AE4" s="13" t="s">
        <v>127</v>
      </c>
      <c r="AF4" s="13" t="s">
        <v>121</v>
      </c>
      <c r="AG4" s="13" t="s">
        <v>122</v>
      </c>
      <c r="AH4" s="13" t="s">
        <v>123</v>
      </c>
      <c r="AI4" s="13" t="s">
        <v>124</v>
      </c>
      <c r="AJ4" s="13" t="s">
        <v>125</v>
      </c>
      <c r="AK4" s="21"/>
    </row>
    <row r="5" spans="2:37" x14ac:dyDescent="0.25">
      <c r="B5" s="17"/>
      <c r="C5" s="22">
        <v>0</v>
      </c>
      <c r="D5" s="22"/>
      <c r="E5" s="22"/>
      <c r="F5" s="22"/>
      <c r="G5" s="22"/>
      <c r="H5" s="22">
        <f>Constantes!$D$11</f>
        <v>48.75</v>
      </c>
      <c r="I5" s="20"/>
      <c r="J5" s="22">
        <v>0</v>
      </c>
      <c r="K5" s="22"/>
      <c r="L5" s="22"/>
      <c r="M5" s="22"/>
      <c r="N5" s="22"/>
      <c r="O5" s="22">
        <f>Constantes!$D$11</f>
        <v>48.75</v>
      </c>
      <c r="P5" s="22">
        <v>0</v>
      </c>
      <c r="Q5" s="22"/>
      <c r="R5" s="22"/>
      <c r="S5" s="22"/>
      <c r="T5" s="22"/>
      <c r="U5" s="22"/>
      <c r="V5" s="22">
        <f>1000*Coeficientes!D13+Constantes!D13</f>
        <v>58.5</v>
      </c>
      <c r="W5" s="20"/>
      <c r="X5" s="22">
        <v>0</v>
      </c>
      <c r="Y5" s="22"/>
      <c r="Z5" s="22"/>
      <c r="AA5" s="22"/>
      <c r="AB5" s="22"/>
      <c r="AC5" s="22">
        <f>Constantes!$D$11</f>
        <v>48.75</v>
      </c>
      <c r="AD5" s="22">
        <v>0</v>
      </c>
      <c r="AE5" s="22">
        <v>0</v>
      </c>
      <c r="AF5" s="22"/>
      <c r="AG5" s="22"/>
      <c r="AH5" s="22"/>
      <c r="AI5" s="22"/>
      <c r="AJ5" s="22">
        <f>1000*Coeficientes!D13+Constantes!D13</f>
        <v>58.5</v>
      </c>
      <c r="AK5" s="21"/>
    </row>
    <row r="6" spans="2:37" x14ac:dyDescent="0.25">
      <c r="B6" s="17"/>
      <c r="C6" s="22">
        <v>1</v>
      </c>
      <c r="D6" s="22">
        <f>ET_Calcs!$I4*((1-Constantes!$D$21)*ET_Calcs!$K4+ET_Calcs!$L4)</f>
        <v>2.1577415879135224</v>
      </c>
      <c r="E6" s="22">
        <f>MIN(D6*Constantes!$D$19,0.8*(H5+Clima!$F4-F6-G6-Constantes!$D$12))</f>
        <v>1.2766506759313876</v>
      </c>
      <c r="F6" s="22">
        <f>IF(Clima!$F4&gt;0.05*Constantes!$D$20,((Clima!$F4-0.05*Constantes!$D$20)^2)/(Clima!$F4+0.95*Constantes!$D$20),0)</f>
        <v>0</v>
      </c>
      <c r="G6" s="22">
        <f>MAX(0,H5+Clima!$F4-F6-Constantes!$D$11)</f>
        <v>0.20000000000000284</v>
      </c>
      <c r="H6" s="22">
        <f>H5+Clima!$F4-F6-E6-G6</f>
        <v>47.473349324068614</v>
      </c>
      <c r="I6" s="20"/>
      <c r="J6" s="22">
        <v>1</v>
      </c>
      <c r="K6" s="22">
        <f>ET_Calcs!$I4*((1-Constantes!$E$21)*ET_Calcs!$K4+ET_Calcs!$L4)</f>
        <v>2.1577415879135224</v>
      </c>
      <c r="L6" s="22">
        <f>MIN(K6*Constantes!$E$19,0.8*(O5+Clima!$F4-M6-N6-Constantes!$D$12))</f>
        <v>1.2766506759313876</v>
      </c>
      <c r="M6" s="22">
        <f>IF(Clima!$F4&gt;0.05*Constantes!$E$20,((Clima!$F4-0.05*Constantes!$E$20)^2)/(Clima!$F4+0.95*Constantes!$E$20),0)</f>
        <v>0</v>
      </c>
      <c r="N6" s="22">
        <f>MAX(0,O5+Clima!$F4-M6-Constantes!$D$11)</f>
        <v>0.20000000000000284</v>
      </c>
      <c r="O6" s="22">
        <f>O5+Clima!$F4-M6-L6-N6</f>
        <v>47.473349324068614</v>
      </c>
      <c r="P6" s="22">
        <f>P5+(Coeficientes!$D$22*N6-Q6)/Coeficientes!$D$23</f>
        <v>0</v>
      </c>
      <c r="Q6" s="22">
        <f>10*Coeficientes!$D$24*P5/Constantes!$E$29</f>
        <v>0</v>
      </c>
      <c r="R6" s="22">
        <f>10000*(M6+Q6)*Escenarios!$E$7/Escenarios!$E$8</f>
        <v>0</v>
      </c>
      <c r="S6" s="22">
        <f>MAX(0,Constantes!$D$15/((Calculations!V5+Calculations!R6+Clima!$F4)^2)+Coeficientes!$D$12)</f>
        <v>2.0408104037218155E-2</v>
      </c>
      <c r="T6" s="22">
        <f>MIN(ET_Calcs!$M4,0.8*(Calculations!V5+Calculations!R6+Clima!$F4-Calculations!S6-Constantes!$D$14))</f>
        <v>2.0849392277627641</v>
      </c>
      <c r="U6" s="22">
        <f>MAX(0,V5+R6+Clima!$F4-Calculations!S6-Calculations!T6-Constantes!$E$24)</f>
        <v>0</v>
      </c>
      <c r="V6" s="22">
        <f>V5+R6+Clima!$F4-Calculations!S6-Calculations!T6-Calculations!U6</f>
        <v>56.59465266820002</v>
      </c>
      <c r="W6" s="20"/>
      <c r="X6" s="22">
        <v>1</v>
      </c>
      <c r="Y6" s="22">
        <f>ET_Calcs!$I4*((1-Constantes!$F$21)*ET_Calcs!$K4+ET_Calcs!$L4)</f>
        <v>2.1577415879135224</v>
      </c>
      <c r="Z6" s="22">
        <f>MIN(Y6*Constantes!$F$19,0.8*(AC5+Clima!$F4-AA6-AB6-Constantes!$D$12))</f>
        <v>1.2766506759313876</v>
      </c>
      <c r="AA6" s="22">
        <f>IF(Clima!$F4&gt;0.05*Constantes!$F$20,((Clima!$F4-0.05*Constantes!$F$20)^2)/(Clima!$F4+0.95*Constantes!$F$20),0)</f>
        <v>0</v>
      </c>
      <c r="AB6" s="22">
        <f>MAX(0,AC5+Clima!$F4-AA6-Constantes!$D$11)</f>
        <v>0.20000000000000284</v>
      </c>
      <c r="AC6" s="22">
        <f>AC5+Clima!$F4-AA6-Z6-AB6</f>
        <v>47.473349324068614</v>
      </c>
      <c r="AD6" s="22">
        <f>AD5+(Coeficientes!$D$22*AB6-AE6)/Coeficientes!$D$23</f>
        <v>0</v>
      </c>
      <c r="AE6" s="22">
        <f>10*Coeficientes!$D$24*AD5/Constantes!$F$29</f>
        <v>0</v>
      </c>
      <c r="AF6" s="22">
        <f>10000*(AA6+AE6)*Escenarios!$F$7/Escenarios!$F$8</f>
        <v>0</v>
      </c>
      <c r="AG6" s="22">
        <f>MAX(0,Constantes!$D$15/((Calculations!AJ5+Calculations!AF6+Clima!$F4)^2)+Coeficientes!$D$12)</f>
        <v>2.0408104037218155E-2</v>
      </c>
      <c r="AH6" s="22">
        <f>MIN(ET_Calcs!$M4,0.8*(Calculations!AJ5+Calculations!AF6+Clima!$F4-Calculations!AG6-Constantes!$D$14))</f>
        <v>2.0849392277627641</v>
      </c>
      <c r="AI6" s="22">
        <f>MAX(0,AJ5+AF6+Clima!$F4-Calculations!AG6-Calculations!AH6-Constantes!$E$24)</f>
        <v>0</v>
      </c>
      <c r="AJ6" s="22">
        <f>AJ5+AF6+Clima!$F4-Calculations!AG6-Calculations!AH6-Calculations!AI6</f>
        <v>56.59465266820002</v>
      </c>
      <c r="AK6" s="21"/>
    </row>
    <row r="7" spans="2:37" x14ac:dyDescent="0.25">
      <c r="B7" s="17"/>
      <c r="C7" s="22">
        <v>2</v>
      </c>
      <c r="D7" s="22">
        <f>ET_Calcs!$I5*((1-Constantes!$D$21)*ET_Calcs!$K5+ET_Calcs!$L5)</f>
        <v>2.0038866981450782</v>
      </c>
      <c r="E7" s="22">
        <f>MIN(D7*Constantes!$D$19,0.8*(H6+Clima!$F5-F7-G7-Constantes!$D$12))</f>
        <v>1.1856208000099779</v>
      </c>
      <c r="F7" s="22">
        <f>IF(Clima!$F5&gt;0.05*Constantes!$D$20,((Clima!$F5-0.05*Constantes!$D$20)^2)/(Clima!$F5+0.95*Constantes!$D$20),0)</f>
        <v>0</v>
      </c>
      <c r="G7" s="22">
        <f>MAX(0,H6+Clima!$F5-F7-Constantes!$D$11)</f>
        <v>0</v>
      </c>
      <c r="H7" s="22">
        <f>H6+Clima!$F5-F7-E7-G7</f>
        <v>46.287728524058636</v>
      </c>
      <c r="I7" s="20"/>
      <c r="J7" s="22">
        <v>2</v>
      </c>
      <c r="K7" s="22">
        <f>ET_Calcs!$I5*((1-Constantes!$E$21)*ET_Calcs!$K5+ET_Calcs!$L5)</f>
        <v>2.0038866981450782</v>
      </c>
      <c r="L7" s="22">
        <f>MIN(K7*Constantes!$E$19,0.8*(O6+Clima!$F5-M7-N7-Constantes!$D$12))</f>
        <v>1.1856208000099779</v>
      </c>
      <c r="M7" s="22">
        <f>IF(Clima!$F5&gt;0.05*Constantes!$E$20,((Clima!$F5-0.05*Constantes!$E$20)^2)/(Clima!$F5+0.95*Constantes!$E$20),0)</f>
        <v>0</v>
      </c>
      <c r="N7" s="22">
        <f>MAX(0,O6+Clima!$F5-M7-Constantes!$D$11)</f>
        <v>0</v>
      </c>
      <c r="O7" s="22">
        <f>O6+Clima!$F5-M7-L7-N7</f>
        <v>46.287728524058636</v>
      </c>
      <c r="P7" s="22">
        <f>P6+(Coeficientes!$D$22*N7-Q7)/Coeficientes!$D$23</f>
        <v>0</v>
      </c>
      <c r="Q7" s="22">
        <f>10*Coeficientes!$D$24*P6/Constantes!$E$29</f>
        <v>0</v>
      </c>
      <c r="R7" s="22">
        <f>10000*(M7+Q7)*Escenarios!$E$7/Escenarios!$E$8</f>
        <v>0</v>
      </c>
      <c r="S7" s="22">
        <f>MAX(0,Constantes!$D$15/((Calculations!V6+Calculations!R7+Clima!$F5)^2)+Coeficientes!$D$12)</f>
        <v>0</v>
      </c>
      <c r="T7" s="22">
        <f>MIN(ET_Calcs!$M5,0.8*(Calculations!V6+Calculations!R7+Clima!$F5-Calculations!S7-Constantes!$D$14))</f>
        <v>1.9362838574829051</v>
      </c>
      <c r="U7" s="22">
        <f>MAX(0,V6+R7+Clima!$F5-Calculations!S7-Calculations!T7-Constantes!$E$24)</f>
        <v>0</v>
      </c>
      <c r="V7" s="22">
        <f>V6+R7+Clima!$F5-Calculations!S7-Calculations!T7-Calculations!U7</f>
        <v>54.658368810717114</v>
      </c>
      <c r="W7" s="20"/>
      <c r="X7" s="22">
        <v>2</v>
      </c>
      <c r="Y7" s="22">
        <f>ET_Calcs!$I5*((1-Constantes!$F$21)*ET_Calcs!$K5+ET_Calcs!$L5)</f>
        <v>2.0038866981450782</v>
      </c>
      <c r="Z7" s="22">
        <f>MIN(Y7*Constantes!$F$19,0.8*(AC6+Clima!$F5-AA7-AB7-Constantes!$D$12))</f>
        <v>1.1856208000099779</v>
      </c>
      <c r="AA7" s="22">
        <f>IF(Clima!$F5&gt;0.05*Constantes!$F$20,((Clima!$F5-0.05*Constantes!$F$20)^2)/(Clima!$F5+0.95*Constantes!$F$20),0)</f>
        <v>0</v>
      </c>
      <c r="AB7" s="22">
        <f>MAX(0,AC6+Clima!$F5-AA7-Constantes!$D$11)</f>
        <v>0</v>
      </c>
      <c r="AC7" s="22">
        <f>AC6+Clima!$F5-AA7-Z7-AB7</f>
        <v>46.287728524058636</v>
      </c>
      <c r="AD7" s="22">
        <f>AD6+(Coeficientes!$D$22*AB7-AE7)/Coeficientes!$D$23</f>
        <v>0</v>
      </c>
      <c r="AE7" s="22">
        <f>10*Coeficientes!$D$24*AD6/Constantes!$F$29</f>
        <v>0</v>
      </c>
      <c r="AF7" s="22">
        <f>10000*(AA7+AE7)*Escenarios!$F$7/Escenarios!$F$8</f>
        <v>0</v>
      </c>
      <c r="AG7" s="22">
        <f>MAX(0,Constantes!$D$15/((Calculations!AJ6+Calculations!AF7+Clima!$F5)^2)+Coeficientes!$D$12)</f>
        <v>0</v>
      </c>
      <c r="AH7" s="22">
        <f>MIN(ET_Calcs!$M5,0.8*(Calculations!AJ6+Calculations!AF7+Clima!$F5-Calculations!AG7-Constantes!$D$14))</f>
        <v>1.9362838574829051</v>
      </c>
      <c r="AI7" s="22">
        <f>MAX(0,AJ6+AF7+Clima!$F5-Calculations!AG7-Calculations!AH7-Constantes!$E$24)</f>
        <v>0</v>
      </c>
      <c r="AJ7" s="22">
        <f>AJ6+AF7+Clima!$F5-Calculations!AG7-Calculations!AH7-Calculations!AI7</f>
        <v>54.658368810717114</v>
      </c>
      <c r="AK7" s="21"/>
    </row>
    <row r="8" spans="2:37" x14ac:dyDescent="0.25">
      <c r="B8" s="17"/>
      <c r="C8" s="22">
        <v>3</v>
      </c>
      <c r="D8" s="22">
        <f>ET_Calcs!$I6*((1-Constantes!$D$21)*ET_Calcs!$K6+ET_Calcs!$L6)</f>
        <v>1.9825858421580942</v>
      </c>
      <c r="E8" s="22">
        <f>MIN(D8*Constantes!$D$19,0.8*(H7+Clima!$F6-F8-G8-Constantes!$D$12))</f>
        <v>1.1730179228415418</v>
      </c>
      <c r="F8" s="22">
        <f>IF(Clima!$F6&gt;0.05*Constantes!$D$20,((Clima!$F6-0.05*Constantes!$D$20)^2)/(Clima!$F6+0.95*Constantes!$D$20),0)</f>
        <v>0</v>
      </c>
      <c r="G8" s="22">
        <f>MAX(0,H7+Clima!$F6-F8-Constantes!$D$11)</f>
        <v>0</v>
      </c>
      <c r="H8" s="22">
        <f>H7+Clima!$F6-F8-E8-G8</f>
        <v>45.114710601217091</v>
      </c>
      <c r="I8" s="20"/>
      <c r="J8" s="22">
        <v>3</v>
      </c>
      <c r="K8" s="22">
        <f>ET_Calcs!$I6*((1-Constantes!$E$21)*ET_Calcs!$K6+ET_Calcs!$L6)</f>
        <v>1.9825858421580942</v>
      </c>
      <c r="L8" s="22">
        <f>MIN(K8*Constantes!$E$19,0.8*(O7+Clima!$F6-M8-N8-Constantes!$D$12))</f>
        <v>1.1730179228415418</v>
      </c>
      <c r="M8" s="22">
        <f>IF(Clima!$F6&gt;0.05*Constantes!$E$20,((Clima!$F6-0.05*Constantes!$E$20)^2)/(Clima!$F6+0.95*Constantes!$E$20),0)</f>
        <v>0</v>
      </c>
      <c r="N8" s="22">
        <f>MAX(0,O7+Clima!$F6-M8-Constantes!$D$11)</f>
        <v>0</v>
      </c>
      <c r="O8" s="22">
        <f>O7+Clima!$F6-M8-L8-N8</f>
        <v>45.114710601217091</v>
      </c>
      <c r="P8" s="22">
        <f>P7+(Coeficientes!$D$22*N8-Q8)/Coeficientes!$D$23</f>
        <v>0</v>
      </c>
      <c r="Q8" s="22">
        <f>10*Coeficientes!$D$24*P7/Constantes!$E$29</f>
        <v>0</v>
      </c>
      <c r="R8" s="22">
        <f>10000*(M8+Q8)*Escenarios!$E$7/Escenarios!$E$8</f>
        <v>0</v>
      </c>
      <c r="S8" s="22">
        <f>MAX(0,Constantes!$D$15/((Calculations!V7+Calculations!R8+Clima!$F6)^2)+Coeficientes!$D$12)</f>
        <v>0</v>
      </c>
      <c r="T8" s="22">
        <f>MIN(ET_Calcs!$M6,0.8*(Calculations!V7+Calculations!R8+Clima!$F6-Calculations!S8-Constantes!$D$14))</f>
        <v>1.9157201589770463</v>
      </c>
      <c r="U8" s="22">
        <f>MAX(0,V7+R8+Clima!$F6-Calculations!S8-Calculations!T8-Constantes!$E$24)</f>
        <v>0</v>
      </c>
      <c r="V8" s="22">
        <f>V7+R8+Clima!$F6-Calculations!S8-Calculations!T8-Calculations!U8</f>
        <v>52.742648651740069</v>
      </c>
      <c r="W8" s="20"/>
      <c r="X8" s="22">
        <v>3</v>
      </c>
      <c r="Y8" s="22">
        <f>ET_Calcs!$I6*((1-Constantes!$F$21)*ET_Calcs!$K6+ET_Calcs!$L6)</f>
        <v>1.9825858421580942</v>
      </c>
      <c r="Z8" s="22">
        <f>MIN(Y8*Constantes!$F$19,0.8*(AC7+Clima!$F6-AA8-AB8-Constantes!$D$12))</f>
        <v>1.1730179228415418</v>
      </c>
      <c r="AA8" s="22">
        <f>IF(Clima!$F6&gt;0.05*Constantes!$F$20,((Clima!$F6-0.05*Constantes!$F$20)^2)/(Clima!$F6+0.95*Constantes!$F$20),0)</f>
        <v>0</v>
      </c>
      <c r="AB8" s="22">
        <f>MAX(0,AC7+Clima!$F6-AA8-Constantes!$D$11)</f>
        <v>0</v>
      </c>
      <c r="AC8" s="22">
        <f>AC7+Clima!$F6-AA8-Z8-AB8</f>
        <v>45.114710601217091</v>
      </c>
      <c r="AD8" s="22">
        <f>AD7+(Coeficientes!$D$22*AB8-AE8)/Coeficientes!$D$23</f>
        <v>0</v>
      </c>
      <c r="AE8" s="22">
        <f>10*Coeficientes!$D$24*AD7/Constantes!$F$29</f>
        <v>0</v>
      </c>
      <c r="AF8" s="22">
        <f>10000*(AA8+AE8)*Escenarios!$F$7/Escenarios!$F$8</f>
        <v>0</v>
      </c>
      <c r="AG8" s="22">
        <f>MAX(0,Constantes!$D$15/((Calculations!AJ7+Calculations!AF8+Clima!$F6)^2)+Coeficientes!$D$12)</f>
        <v>0</v>
      </c>
      <c r="AH8" s="22">
        <f>MIN(ET_Calcs!$M6,0.8*(Calculations!AJ7+Calculations!AF8+Clima!$F6-Calculations!AG8-Constantes!$D$14))</f>
        <v>1.9157201589770463</v>
      </c>
      <c r="AI8" s="22">
        <f>MAX(0,AJ7+AF8+Clima!$F6-Calculations!AG8-Calculations!AH8-Constantes!$E$24)</f>
        <v>0</v>
      </c>
      <c r="AJ8" s="22">
        <f>AJ7+AF8+Clima!$F6-Calculations!AG8-Calculations!AH8-Calculations!AI8</f>
        <v>52.742648651740069</v>
      </c>
      <c r="AK8" s="21"/>
    </row>
    <row r="9" spans="2:37" x14ac:dyDescent="0.25">
      <c r="B9" s="17"/>
      <c r="C9" s="22">
        <v>4</v>
      </c>
      <c r="D9" s="22">
        <f>ET_Calcs!$I7*((1-Constantes!$D$21)*ET_Calcs!$K7+ET_Calcs!$L7)</f>
        <v>1.955954271098856</v>
      </c>
      <c r="E9" s="22">
        <f>MIN(D9*Constantes!$D$19,0.8*(H8+Clima!$F7-F9-G9-Constantes!$D$12))</f>
        <v>1.1572610716113778</v>
      </c>
      <c r="F9" s="22">
        <f>IF(Clima!$F7&gt;0.05*Constantes!$D$20,((Clima!$F7-0.05*Constantes!$D$20)^2)/(Clima!$F7+0.95*Constantes!$D$20),0)</f>
        <v>0</v>
      </c>
      <c r="G9" s="22">
        <f>MAX(0,H8+Clima!$F7-F9-Constantes!$D$11)</f>
        <v>0</v>
      </c>
      <c r="H9" s="22">
        <f>H8+Clima!$F7-F9-E9-G9</f>
        <v>45.057449529605712</v>
      </c>
      <c r="I9" s="20"/>
      <c r="J9" s="22">
        <v>4</v>
      </c>
      <c r="K9" s="22">
        <f>ET_Calcs!$I7*((1-Constantes!$E$21)*ET_Calcs!$K7+ET_Calcs!$L7)</f>
        <v>1.955954271098856</v>
      </c>
      <c r="L9" s="22">
        <f>MIN(K9*Constantes!$E$19,0.8*(O8+Clima!$F7-M9-N9-Constantes!$D$12))</f>
        <v>1.1572610716113778</v>
      </c>
      <c r="M9" s="22">
        <f>IF(Clima!$F7&gt;0.05*Constantes!$E$20,((Clima!$F7-0.05*Constantes!$E$20)^2)/(Clima!$F7+0.95*Constantes!$E$20),0)</f>
        <v>0</v>
      </c>
      <c r="N9" s="22">
        <f>MAX(0,O8+Clima!$F7-M9-Constantes!$D$11)</f>
        <v>0</v>
      </c>
      <c r="O9" s="22">
        <f>O8+Clima!$F7-M9-L9-N9</f>
        <v>45.057449529605712</v>
      </c>
      <c r="P9" s="22">
        <f>P8+(Coeficientes!$D$22*N9-Q9)/Coeficientes!$D$23</f>
        <v>0</v>
      </c>
      <c r="Q9" s="22">
        <f>10*Coeficientes!$D$24*P8/Constantes!$E$29</f>
        <v>0</v>
      </c>
      <c r="R9" s="22">
        <f>10000*(M9+Q9)*Escenarios!$E$7/Escenarios!$E$8</f>
        <v>0</v>
      </c>
      <c r="S9" s="22">
        <f>MAX(0,Constantes!$D$15/((Calculations!V8+Calculations!R9+Clima!$F7)^2)+Coeficientes!$D$12)</f>
        <v>0</v>
      </c>
      <c r="T9" s="22">
        <f>MIN(ET_Calcs!$M7,0.8*(Calculations!V8+Calculations!R9+Clima!$F7-Calculations!S9-Constantes!$D$14))</f>
        <v>1.8900156633617105</v>
      </c>
      <c r="U9" s="22">
        <f>MAX(0,V8+R9+Clima!$F7-Calculations!S9-Calculations!T9-Constantes!$E$24)</f>
        <v>0</v>
      </c>
      <c r="V9" s="22">
        <f>V8+R9+Clima!$F7-Calculations!S9-Calculations!T9-Calculations!U9</f>
        <v>51.952632988378362</v>
      </c>
      <c r="W9" s="20"/>
      <c r="X9" s="22">
        <v>4</v>
      </c>
      <c r="Y9" s="22">
        <f>ET_Calcs!$I7*((1-Constantes!$F$21)*ET_Calcs!$K7+ET_Calcs!$L7)</f>
        <v>1.955954271098856</v>
      </c>
      <c r="Z9" s="22">
        <f>MIN(Y9*Constantes!$F$19,0.8*(AC8+Clima!$F7-AA9-AB9-Constantes!$D$12))</f>
        <v>1.1572610716113778</v>
      </c>
      <c r="AA9" s="22">
        <f>IF(Clima!$F7&gt;0.05*Constantes!$F$20,((Clima!$F7-0.05*Constantes!$F$20)^2)/(Clima!$F7+0.95*Constantes!$F$20),0)</f>
        <v>0</v>
      </c>
      <c r="AB9" s="22">
        <f>MAX(0,AC8+Clima!$F7-AA9-Constantes!$D$11)</f>
        <v>0</v>
      </c>
      <c r="AC9" s="22">
        <f>AC8+Clima!$F7-AA9-Z9-AB9</f>
        <v>45.057449529605712</v>
      </c>
      <c r="AD9" s="22">
        <f>AD8+(Coeficientes!$D$22*AB9-AE9)/Coeficientes!$D$23</f>
        <v>0</v>
      </c>
      <c r="AE9" s="22">
        <f>10*Coeficientes!$D$24*AD8/Constantes!$F$29</f>
        <v>0</v>
      </c>
      <c r="AF9" s="22">
        <f>10000*(AA9+AE9)*Escenarios!$F$7/Escenarios!$F$8</f>
        <v>0</v>
      </c>
      <c r="AG9" s="22">
        <f>MAX(0,Constantes!$D$15/((Calculations!AJ8+Calculations!AF9+Clima!$F7)^2)+Coeficientes!$D$12)</f>
        <v>0</v>
      </c>
      <c r="AH9" s="22">
        <f>MIN(ET_Calcs!$M7,0.8*(Calculations!AJ8+Calculations!AF9+Clima!$F7-Calculations!AG9-Constantes!$D$14))</f>
        <v>1.8900156633617105</v>
      </c>
      <c r="AI9" s="22">
        <f>MAX(0,AJ8+AF9+Clima!$F7-Calculations!AG9-Calculations!AH9-Constantes!$E$24)</f>
        <v>0</v>
      </c>
      <c r="AJ9" s="22">
        <f>AJ8+AF9+Clima!$F7-Calculations!AG9-Calculations!AH9-Calculations!AI9</f>
        <v>51.952632988378362</v>
      </c>
      <c r="AK9" s="21"/>
    </row>
    <row r="10" spans="2:37" x14ac:dyDescent="0.25">
      <c r="B10" s="17"/>
      <c r="C10" s="22">
        <v>5</v>
      </c>
      <c r="D10" s="22">
        <f>ET_Calcs!$I8*((1-Constantes!$D$21)*ET_Calcs!$K8+ET_Calcs!$L8)</f>
        <v>2.1045165076126318</v>
      </c>
      <c r="E10" s="22">
        <f>MIN(D10*Constantes!$D$19,0.8*(H9+Clima!$F8-F10-G10-Constantes!$D$12))</f>
        <v>1.2451594931487728</v>
      </c>
      <c r="F10" s="22">
        <f>IF(Clima!$F8&gt;0.05*Constantes!$D$20,((Clima!$F8-0.05*Constantes!$D$20)^2)/(Clima!$F8+0.95*Constantes!$D$20),0)</f>
        <v>0</v>
      </c>
      <c r="G10" s="22">
        <f>MAX(0,H9+Clima!$F8-F10-Constantes!$D$11)</f>
        <v>0</v>
      </c>
      <c r="H10" s="22">
        <f>H9+Clima!$F8-F10-E10-G10</f>
        <v>46.412290036456938</v>
      </c>
      <c r="I10" s="20"/>
      <c r="J10" s="22">
        <v>5</v>
      </c>
      <c r="K10" s="22">
        <f>ET_Calcs!$I8*((1-Constantes!$E$21)*ET_Calcs!$K8+ET_Calcs!$L8)</f>
        <v>2.1045165076126318</v>
      </c>
      <c r="L10" s="22">
        <f>MIN(K10*Constantes!$E$19,0.8*(O9+Clima!$F8-M10-N10-Constantes!$D$12))</f>
        <v>1.2451594931487728</v>
      </c>
      <c r="M10" s="22">
        <f>IF(Clima!$F8&gt;0.05*Constantes!$E$20,((Clima!$F8-0.05*Constantes!$E$20)^2)/(Clima!$F8+0.95*Constantes!$E$20),0)</f>
        <v>0</v>
      </c>
      <c r="N10" s="22">
        <f>MAX(0,O9+Clima!$F8-M10-Constantes!$D$11)</f>
        <v>0</v>
      </c>
      <c r="O10" s="22">
        <f>O9+Clima!$F8-M10-L10-N10</f>
        <v>46.412290036456938</v>
      </c>
      <c r="P10" s="22">
        <f>P9+(Coeficientes!$D$22*N10-Q10)/Coeficientes!$D$23</f>
        <v>0</v>
      </c>
      <c r="Q10" s="22">
        <f>10*Coeficientes!$D$24*P9/Constantes!$E$29</f>
        <v>0</v>
      </c>
      <c r="R10" s="22">
        <f>10000*(M10+Q10)*Escenarios!$E$7/Escenarios!$E$8</f>
        <v>0</v>
      </c>
      <c r="S10" s="22">
        <f>MAX(0,Constantes!$D$15/((Calculations!V9+Calculations!R10+Clima!$F8)^2)+Coeficientes!$D$12)</f>
        <v>0</v>
      </c>
      <c r="T10" s="22">
        <f>MIN(ET_Calcs!$M8,0.8*(Calculations!V9+Calculations!R10+Clima!$F8-Calculations!S10-Constantes!$D$14))</f>
        <v>2.0334836808338062</v>
      </c>
      <c r="U10" s="22">
        <f>MAX(0,V9+R10+Clima!$F8-Calculations!S10-Calculations!T10-Constantes!$E$24)</f>
        <v>0</v>
      </c>
      <c r="V10" s="22">
        <f>V9+R10+Clima!$F8-Calculations!S10-Calculations!T10-Calculations!U10</f>
        <v>52.519149307544559</v>
      </c>
      <c r="W10" s="20"/>
      <c r="X10" s="22">
        <v>5</v>
      </c>
      <c r="Y10" s="22">
        <f>ET_Calcs!$I8*((1-Constantes!$F$21)*ET_Calcs!$K8+ET_Calcs!$L8)</f>
        <v>2.1045165076126318</v>
      </c>
      <c r="Z10" s="22">
        <f>MIN(Y10*Constantes!$F$19,0.8*(AC9+Clima!$F8-AA10-AB10-Constantes!$D$12))</f>
        <v>1.2451594931487728</v>
      </c>
      <c r="AA10" s="22">
        <f>IF(Clima!$F8&gt;0.05*Constantes!$F$20,((Clima!$F8-0.05*Constantes!$F$20)^2)/(Clima!$F8+0.95*Constantes!$F$20),0)</f>
        <v>0</v>
      </c>
      <c r="AB10" s="22">
        <f>MAX(0,AC9+Clima!$F8-AA10-Constantes!$D$11)</f>
        <v>0</v>
      </c>
      <c r="AC10" s="22">
        <f>AC9+Clima!$F8-AA10-Z10-AB10</f>
        <v>46.412290036456938</v>
      </c>
      <c r="AD10" s="22">
        <f>AD9+(Coeficientes!$D$22*AB10-AE10)/Coeficientes!$D$23</f>
        <v>0</v>
      </c>
      <c r="AE10" s="22">
        <f>10*Coeficientes!$D$24*AD9/Constantes!$F$29</f>
        <v>0</v>
      </c>
      <c r="AF10" s="22">
        <f>10000*(AA10+AE10)*Escenarios!$F$7/Escenarios!$F$8</f>
        <v>0</v>
      </c>
      <c r="AG10" s="22">
        <f>MAX(0,Constantes!$D$15/((Calculations!AJ9+Calculations!AF10+Clima!$F8)^2)+Coeficientes!$D$12)</f>
        <v>0</v>
      </c>
      <c r="AH10" s="22">
        <f>MIN(ET_Calcs!$M8,0.8*(Calculations!AJ9+Calculations!AF10+Clima!$F8-Calculations!AG10-Constantes!$D$14))</f>
        <v>2.0334836808338062</v>
      </c>
      <c r="AI10" s="22">
        <f>MAX(0,AJ9+AF10+Clima!$F8-Calculations!AG10-Calculations!AH10-Constantes!$E$24)</f>
        <v>0</v>
      </c>
      <c r="AJ10" s="22">
        <f>AJ9+AF10+Clima!$F8-Calculations!AG10-Calculations!AH10-Calculations!AI10</f>
        <v>52.519149307544559</v>
      </c>
      <c r="AK10" s="21"/>
    </row>
    <row r="11" spans="2:37" x14ac:dyDescent="0.25">
      <c r="B11" s="17"/>
      <c r="C11" s="22">
        <v>6</v>
      </c>
      <c r="D11" s="22">
        <f>ET_Calcs!$I9*((1-Constantes!$D$21)*ET_Calcs!$K9+ET_Calcs!$L9)</f>
        <v>2.1044280112683471</v>
      </c>
      <c r="E11" s="22">
        <f>MIN(D11*Constantes!$D$19,0.8*(H10+Clima!$F9-F11-G11-Constantes!$D$12))</f>
        <v>1.245107133348887</v>
      </c>
      <c r="F11" s="22">
        <f>IF(Clima!$F9&gt;0.05*Constantes!$D$20,((Clima!$F9-0.05*Constantes!$D$20)^2)/(Clima!$F9+0.95*Constantes!$D$20),0)</f>
        <v>0</v>
      </c>
      <c r="G11" s="22">
        <f>MAX(0,H10+Clima!$F9-F11-Constantes!$D$11)</f>
        <v>0</v>
      </c>
      <c r="H11" s="22">
        <f>H10+Clima!$F9-F11-E11-G11</f>
        <v>45.467182903108046</v>
      </c>
      <c r="I11" s="20"/>
      <c r="J11" s="22">
        <v>6</v>
      </c>
      <c r="K11" s="22">
        <f>ET_Calcs!$I9*((1-Constantes!$E$21)*ET_Calcs!$K9+ET_Calcs!$L9)</f>
        <v>2.1044280112683471</v>
      </c>
      <c r="L11" s="22">
        <f>MIN(K11*Constantes!$E$19,0.8*(O10+Clima!$F9-M11-N11-Constantes!$D$12))</f>
        <v>1.245107133348887</v>
      </c>
      <c r="M11" s="22">
        <f>IF(Clima!$F9&gt;0.05*Constantes!$E$20,((Clima!$F9-0.05*Constantes!$E$20)^2)/(Clima!$F9+0.95*Constantes!$E$20),0)</f>
        <v>0</v>
      </c>
      <c r="N11" s="22">
        <f>MAX(0,O10+Clima!$F9-M11-Constantes!$D$11)</f>
        <v>0</v>
      </c>
      <c r="O11" s="22">
        <f>O10+Clima!$F9-M11-L11-N11</f>
        <v>45.467182903108046</v>
      </c>
      <c r="P11" s="22">
        <f>P10+(Coeficientes!$D$22*N11-Q11)/Coeficientes!$D$23</f>
        <v>0</v>
      </c>
      <c r="Q11" s="22">
        <f>10*Coeficientes!$D$24*P10/Constantes!$E$29</f>
        <v>0</v>
      </c>
      <c r="R11" s="22">
        <f>10000*(M11+Q11)*Escenarios!$E$7/Escenarios!$E$8</f>
        <v>0</v>
      </c>
      <c r="S11" s="22">
        <f>MAX(0,Constantes!$D$15/((Calculations!V10+Calculations!R11+Clima!$F9)^2)+Coeficientes!$D$12)</f>
        <v>0</v>
      </c>
      <c r="T11" s="22">
        <f>MIN(ET_Calcs!$M9,0.8*(Calculations!V10+Calculations!R11+Clima!$F9-Calculations!S11-Constantes!$D$14))</f>
        <v>2.0333973429369436</v>
      </c>
      <c r="U11" s="22">
        <f>MAX(0,V10+R11+Clima!$F9-Calculations!S11-Calculations!T11-Constantes!$E$24)</f>
        <v>0</v>
      </c>
      <c r="V11" s="22">
        <f>V10+R11+Clima!$F9-Calculations!S11-Calculations!T11-Calculations!U11</f>
        <v>50.785751964607613</v>
      </c>
      <c r="W11" s="20"/>
      <c r="X11" s="22">
        <v>6</v>
      </c>
      <c r="Y11" s="22">
        <f>ET_Calcs!$I9*((1-Constantes!$F$21)*ET_Calcs!$K9+ET_Calcs!$L9)</f>
        <v>2.1044280112683471</v>
      </c>
      <c r="Z11" s="22">
        <f>MIN(Y11*Constantes!$F$19,0.8*(AC10+Clima!$F9-AA11-AB11-Constantes!$D$12))</f>
        <v>1.245107133348887</v>
      </c>
      <c r="AA11" s="22">
        <f>IF(Clima!$F9&gt;0.05*Constantes!$F$20,((Clima!$F9-0.05*Constantes!$F$20)^2)/(Clima!$F9+0.95*Constantes!$F$20),0)</f>
        <v>0</v>
      </c>
      <c r="AB11" s="22">
        <f>MAX(0,AC10+Clima!$F9-AA11-Constantes!$D$11)</f>
        <v>0</v>
      </c>
      <c r="AC11" s="22">
        <f>AC10+Clima!$F9-AA11-Z11-AB11</f>
        <v>45.467182903108046</v>
      </c>
      <c r="AD11" s="22">
        <f>AD10+(Coeficientes!$D$22*AB11-AE11)/Coeficientes!$D$23</f>
        <v>0</v>
      </c>
      <c r="AE11" s="22">
        <f>10*Coeficientes!$D$24*AD10/Constantes!$F$29</f>
        <v>0</v>
      </c>
      <c r="AF11" s="22">
        <f>10000*(AA11+AE11)*Escenarios!$F$7/Escenarios!$F$8</f>
        <v>0</v>
      </c>
      <c r="AG11" s="22">
        <f>MAX(0,Constantes!$D$15/((Calculations!AJ10+Calculations!AF11+Clima!$F9)^2)+Coeficientes!$D$12)</f>
        <v>0</v>
      </c>
      <c r="AH11" s="22">
        <f>MIN(ET_Calcs!$M9,0.8*(Calculations!AJ10+Calculations!AF11+Clima!$F9-Calculations!AG11-Constantes!$D$14))</f>
        <v>2.0333973429369436</v>
      </c>
      <c r="AI11" s="22">
        <f>MAX(0,AJ10+AF11+Clima!$F9-Calculations!AG11-Calculations!AH11-Constantes!$E$24)</f>
        <v>0</v>
      </c>
      <c r="AJ11" s="22">
        <f>AJ10+AF11+Clima!$F9-Calculations!AG11-Calculations!AH11-Calculations!AI11</f>
        <v>50.785751964607613</v>
      </c>
      <c r="AK11" s="21"/>
    </row>
    <row r="12" spans="2:37" x14ac:dyDescent="0.25">
      <c r="B12" s="17"/>
      <c r="C12" s="22">
        <v>7</v>
      </c>
      <c r="D12" s="22">
        <f>ET_Calcs!$I10*((1-Constantes!$D$21)*ET_Calcs!$K10+ET_Calcs!$L10)</f>
        <v>2.0990245154173235</v>
      </c>
      <c r="E12" s="22">
        <f>MIN(D12*Constantes!$D$19,0.8*(H11+Clima!$F10-F12-G12-Constantes!$D$12))</f>
        <v>1.241910097768147</v>
      </c>
      <c r="F12" s="22">
        <f>IF(Clima!$F10&gt;0.05*Constantes!$D$20,((Clima!$F10-0.05*Constantes!$D$20)^2)/(Clima!$F10+0.95*Constantes!$D$20),0)</f>
        <v>3.0312439732639036E-2</v>
      </c>
      <c r="G12" s="22">
        <f>MAX(0,H11+Clima!$F10-F12-Constantes!$D$11)</f>
        <v>3.0868704633754049</v>
      </c>
      <c r="H12" s="22">
        <f>H11+Clima!$F10-F12-E12-G12</f>
        <v>47.508089902231852</v>
      </c>
      <c r="I12" s="20"/>
      <c r="J12" s="22">
        <v>7</v>
      </c>
      <c r="K12" s="22">
        <f>ET_Calcs!$I10*((1-Constantes!$E$21)*ET_Calcs!$K10+ET_Calcs!$L10)</f>
        <v>2.0990245154173235</v>
      </c>
      <c r="L12" s="22">
        <f>MIN(K12*Constantes!$E$19,0.8*(O11+Clima!$F10-M12-N12-Constantes!$D$12))</f>
        <v>1.241910097768147</v>
      </c>
      <c r="M12" s="22">
        <f>IF(Clima!$F10&gt;0.05*Constantes!$E$20,((Clima!$F10-0.05*Constantes!$E$20)^2)/(Clima!$F10+0.95*Constantes!$E$20),0)</f>
        <v>3.0312439732639036E-2</v>
      </c>
      <c r="N12" s="22">
        <f>MAX(0,O11+Clima!$F10-M12-Constantes!$D$11)</f>
        <v>3.0868704633754049</v>
      </c>
      <c r="O12" s="22">
        <f>O11+Clima!$F10-M12-L12-N12</f>
        <v>47.508089902231852</v>
      </c>
      <c r="P12" s="22">
        <f>P11+(Coeficientes!$D$22*N12-Q12)/Coeficientes!$D$23</f>
        <v>0</v>
      </c>
      <c r="Q12" s="22">
        <f>10*Coeficientes!$D$24*P11/Constantes!$E$29</f>
        <v>0</v>
      </c>
      <c r="R12" s="22">
        <f>10000*(M12+Q12)*Escenarios!$E$7/Escenarios!$E$8</f>
        <v>0.98010221802199537</v>
      </c>
      <c r="S12" s="22">
        <f>MAX(0,Constantes!$D$15/((Calculations!V11+Calculations!R12+Clima!$F10)^2)+Coeficientes!$D$12)</f>
        <v>0</v>
      </c>
      <c r="T12" s="22">
        <f>MIN(ET_Calcs!$M10,0.8*(Calculations!V11+Calculations!R12+Clima!$F10-Calculations!S12-Constantes!$D$14))</f>
        <v>2.0281744443515248</v>
      </c>
      <c r="U12" s="22">
        <f>MAX(0,V11+R12+Clima!$F10-Calculations!S12-Calculations!T12-Constantes!$E$24)</f>
        <v>0</v>
      </c>
      <c r="V12" s="22">
        <f>V11+R12+Clima!$F10-Calculations!S12-Calculations!T12-Calculations!U12</f>
        <v>56.137679738278081</v>
      </c>
      <c r="W12" s="20"/>
      <c r="X12" s="22">
        <v>7</v>
      </c>
      <c r="Y12" s="22">
        <f>ET_Calcs!$I10*((1-Constantes!$F$21)*ET_Calcs!$K10+ET_Calcs!$L10)</f>
        <v>2.0990245154173235</v>
      </c>
      <c r="Z12" s="22">
        <f>MIN(Y12*Constantes!$F$19,0.8*(AC11+Clima!$F10-AA12-AB12-Constantes!$D$12))</f>
        <v>1.241910097768147</v>
      </c>
      <c r="AA12" s="22">
        <f>IF(Clima!$F10&gt;0.05*Constantes!$F$20,((Clima!$F10-0.05*Constantes!$F$20)^2)/(Clima!$F10+0.95*Constantes!$F$20),0)</f>
        <v>3.0312439732639036E-2</v>
      </c>
      <c r="AB12" s="22">
        <f>MAX(0,AC11+Clima!$F10-AA12-Constantes!$D$11)</f>
        <v>3.0868704633754049</v>
      </c>
      <c r="AC12" s="22">
        <f>AC11+Clima!$F10-AA12-Z12-AB12</f>
        <v>47.508089902231852</v>
      </c>
      <c r="AD12" s="22">
        <f>AD11+(Coeficientes!$D$22*AB12-AE12)/Coeficientes!$D$23</f>
        <v>0</v>
      </c>
      <c r="AE12" s="22">
        <f>10*Coeficientes!$D$24*AD11/Constantes!$F$29</f>
        <v>0</v>
      </c>
      <c r="AF12" s="22">
        <f>10000*(AA12+AE12)*Escenarios!$F$7/Escenarios!$F$8</f>
        <v>0.47489488914467826</v>
      </c>
      <c r="AG12" s="22">
        <f>MAX(0,Constantes!$D$15/((Calculations!AJ11+Calculations!AF12+Clima!$F10)^2)+Coeficientes!$D$12)</f>
        <v>0</v>
      </c>
      <c r="AH12" s="22">
        <f>MIN(ET_Calcs!$M10,0.8*(Calculations!AJ11+Calculations!AF12+Clima!$F10-Calculations!AG12-Constantes!$D$14))</f>
        <v>2.0281744443515248</v>
      </c>
      <c r="AI12" s="22">
        <f>MAX(0,AJ11+AF12+Clima!$F10-Calculations!AG12-Calculations!AH12-Constantes!$E$24)</f>
        <v>0</v>
      </c>
      <c r="AJ12" s="22">
        <f>AJ11+AF12+Clima!$F10-Calculations!AG12-Calculations!AH12-Calculations!AI12</f>
        <v>55.632472409400762</v>
      </c>
      <c r="AK12" s="21"/>
    </row>
    <row r="13" spans="2:37" x14ac:dyDescent="0.25">
      <c r="B13" s="17"/>
      <c r="C13" s="22">
        <v>8</v>
      </c>
      <c r="D13" s="22">
        <f>ET_Calcs!$I11*((1-Constantes!$D$21)*ET_Calcs!$K11+ET_Calcs!$L11)</f>
        <v>2.0458725843856231</v>
      </c>
      <c r="E13" s="22">
        <f>MIN(D13*Constantes!$D$19,0.8*(H12+Clima!$F11-F13-G13-Constantes!$D$12))</f>
        <v>1.2104621945258065</v>
      </c>
      <c r="F13" s="22">
        <f>IF(Clima!$F11&gt;0.05*Constantes!$D$20,((Clima!$F11-0.05*Constantes!$D$20)^2)/(Clima!$F11+0.95*Constantes!$D$20),0)</f>
        <v>0.2431700200869199</v>
      </c>
      <c r="G13" s="22">
        <f>MAX(0,H12+Clima!$F11-F13-Constantes!$D$11)</f>
        <v>8.1149198821449318</v>
      </c>
      <c r="H13" s="22">
        <f>H12+Clima!$F11-F13-E13-G13</f>
        <v>47.539537805474197</v>
      </c>
      <c r="I13" s="20"/>
      <c r="J13" s="22">
        <v>8</v>
      </c>
      <c r="K13" s="22">
        <f>ET_Calcs!$I11*((1-Constantes!$E$21)*ET_Calcs!$K11+ET_Calcs!$L11)</f>
        <v>2.0458725843856231</v>
      </c>
      <c r="L13" s="22">
        <f>MIN(K13*Constantes!$E$19,0.8*(O12+Clima!$F11-M13-N13-Constantes!$D$12))</f>
        <v>1.2104621945258065</v>
      </c>
      <c r="M13" s="22">
        <f>IF(Clima!$F11&gt;0.05*Constantes!$E$20,((Clima!$F11-0.05*Constantes!$E$20)^2)/(Clima!$F11+0.95*Constantes!$E$20),0)</f>
        <v>0.2431700200869199</v>
      </c>
      <c r="N13" s="22">
        <f>MAX(0,O12+Clima!$F11-M13-Constantes!$D$11)</f>
        <v>8.1149198821449318</v>
      </c>
      <c r="O13" s="22">
        <f>O12+Clima!$F11-M13-L13-N13</f>
        <v>47.539537805474197</v>
      </c>
      <c r="P13" s="22">
        <f>P12+(Coeficientes!$D$22*N13-Q13)/Coeficientes!$D$23</f>
        <v>0</v>
      </c>
      <c r="Q13" s="22">
        <f>10*Coeficientes!$D$24*P12/Constantes!$E$29</f>
        <v>0</v>
      </c>
      <c r="R13" s="22">
        <f>10000*(M13+Q13)*Escenarios!$E$7/Escenarios!$E$8</f>
        <v>7.8624973161437426</v>
      </c>
      <c r="S13" s="22">
        <f>MAX(0,Constantes!$D$15/((Calculations!V12+Calculations!R13+Clima!$F11)^2)+Coeficientes!$D$12)</f>
        <v>1.1047117563800319</v>
      </c>
      <c r="T13" s="22">
        <f>MIN(ET_Calcs!$M11,0.8*(Calculations!V12+Calculations!R13+Clima!$F11-Calculations!S13-Constantes!$D$14))</f>
        <v>1.9768228133713925</v>
      </c>
      <c r="U13" s="22">
        <f>MAX(0,V12+R13+Clima!$F11-Calculations!S13-Calculations!T13-Constantes!$E$24)</f>
        <v>0</v>
      </c>
      <c r="V13" s="22">
        <f>V12+R13+Clima!$F11-Calculations!S13-Calculations!T13-Calculations!U13</f>
        <v>70.518642484670394</v>
      </c>
      <c r="W13" s="20"/>
      <c r="X13" s="22">
        <v>8</v>
      </c>
      <c r="Y13" s="22">
        <f>ET_Calcs!$I11*((1-Constantes!$F$21)*ET_Calcs!$K11+ET_Calcs!$L11)</f>
        <v>2.0458725843856231</v>
      </c>
      <c r="Z13" s="22">
        <f>MIN(Y13*Constantes!$F$19,0.8*(AC12+Clima!$F11-AA13-AB13-Constantes!$D$12))</f>
        <v>1.2104621945258065</v>
      </c>
      <c r="AA13" s="22">
        <f>IF(Clima!$F11&gt;0.05*Constantes!$F$20,((Clima!$F11-0.05*Constantes!$F$20)^2)/(Clima!$F11+0.95*Constantes!$F$20),0)</f>
        <v>0.2431700200869199</v>
      </c>
      <c r="AB13" s="22">
        <f>MAX(0,AC12+Clima!$F11-AA13-Constantes!$D$11)</f>
        <v>8.1149198821449318</v>
      </c>
      <c r="AC13" s="22">
        <f>AC12+Clima!$F11-AA13-Z13-AB13</f>
        <v>47.539537805474197</v>
      </c>
      <c r="AD13" s="22">
        <f>AD12+(Coeficientes!$D$22*AB13-AE13)/Coeficientes!$D$23</f>
        <v>0</v>
      </c>
      <c r="AE13" s="22">
        <f>10*Coeficientes!$D$24*AD12/Constantes!$F$29</f>
        <v>0</v>
      </c>
      <c r="AF13" s="22">
        <f>10000*(AA13+AE13)*Escenarios!$F$7/Escenarios!$F$8</f>
        <v>3.8096636480284118</v>
      </c>
      <c r="AG13" s="22">
        <f>MAX(0,Constantes!$D$15/((Calculations!AJ12+Calculations!AF13+Clima!$F11)^2)+Coeficientes!$D$12)</f>
        <v>0.84620408833568783</v>
      </c>
      <c r="AH13" s="22">
        <f>MIN(ET_Calcs!$M11,0.8*(Calculations!AJ12+Calculations!AF13+Clima!$F11-Calculations!AG13-Constantes!$D$14))</f>
        <v>1.9768228133713925</v>
      </c>
      <c r="AI13" s="22">
        <f>MAX(0,AJ12+AF13+Clima!$F11-Calculations!AG13-Calculations!AH13-Constantes!$E$24)</f>
        <v>0</v>
      </c>
      <c r="AJ13" s="22">
        <f>AJ12+AF13+Clima!$F11-Calculations!AG13-Calculations!AH13-Calculations!AI13</f>
        <v>66.219109155722094</v>
      </c>
      <c r="AK13" s="21"/>
    </row>
    <row r="14" spans="2:37" x14ac:dyDescent="0.25">
      <c r="B14" s="17"/>
      <c r="C14" s="22">
        <v>9</v>
      </c>
      <c r="D14" s="22">
        <f>ET_Calcs!$I12*((1-Constantes!$D$21)*ET_Calcs!$K12+ET_Calcs!$L12)</f>
        <v>2.0138956956519145</v>
      </c>
      <c r="E14" s="22">
        <f>MIN(D14*Constantes!$D$19,0.8*(H13+Clima!$F12-F14-G14-Constantes!$D$12))</f>
        <v>1.1915427294495704</v>
      </c>
      <c r="F14" s="22">
        <f>IF(Clima!$F12&gt;0.05*Constantes!$D$20,((Clima!$F12-0.05*Constantes!$D$20)^2)/(Clima!$F12+0.95*Constantes!$D$20),0)</f>
        <v>0</v>
      </c>
      <c r="G14" s="22">
        <f>MAX(0,H13+Clima!$F12-F14-Constantes!$D$11)</f>
        <v>2.3895378054741983</v>
      </c>
      <c r="H14" s="22">
        <f>H13+Clima!$F12-F14-E14-G14</f>
        <v>47.558457270550427</v>
      </c>
      <c r="I14" s="20"/>
      <c r="J14" s="22">
        <v>9</v>
      </c>
      <c r="K14" s="22">
        <f>ET_Calcs!$I12*((1-Constantes!$E$21)*ET_Calcs!$K12+ET_Calcs!$L12)</f>
        <v>2.0138956956519145</v>
      </c>
      <c r="L14" s="22">
        <f>MIN(K14*Constantes!$E$19,0.8*(O13+Clima!$F12-M14-N14-Constantes!$D$12))</f>
        <v>1.1915427294495704</v>
      </c>
      <c r="M14" s="22">
        <f>IF(Clima!$F12&gt;0.05*Constantes!$E$20,((Clima!$F12-0.05*Constantes!$E$20)^2)/(Clima!$F12+0.95*Constantes!$E$20),0)</f>
        <v>0</v>
      </c>
      <c r="N14" s="22">
        <f>MAX(0,O13+Clima!$F12-M14-Constantes!$D$11)</f>
        <v>2.3895378054741983</v>
      </c>
      <c r="O14" s="22">
        <f>O13+Clima!$F12-M14-L14-N14</f>
        <v>47.558457270550427</v>
      </c>
      <c r="P14" s="22">
        <f>P13+(Coeficientes!$D$22*N14-Q14)/Coeficientes!$D$23</f>
        <v>0</v>
      </c>
      <c r="Q14" s="22">
        <f>10*Coeficientes!$D$24*P13/Constantes!$E$29</f>
        <v>0</v>
      </c>
      <c r="R14" s="22">
        <f>10000*(M14+Q14)*Escenarios!$E$7/Escenarios!$E$8</f>
        <v>0</v>
      </c>
      <c r="S14" s="22">
        <f>MAX(0,Constantes!$D$15/((Calculations!V13+Calculations!R14+Clima!$F12)^2)+Coeficientes!$D$12)</f>
        <v>1.1311343830444858</v>
      </c>
      <c r="T14" s="22">
        <f>MIN(ET_Calcs!$M12,0.8*(Calculations!V13+Calculations!R14+Clima!$F12-Calculations!S14-Constantes!$D$14))</f>
        <v>1.9459414384434766</v>
      </c>
      <c r="U14" s="22">
        <f>MAX(0,V13+R14+Clima!$F12-Calculations!S14-Calculations!T14-Constantes!$E$24)</f>
        <v>0</v>
      </c>
      <c r="V14" s="22">
        <f>V13+R14+Clima!$F12-Calculations!S14-Calculations!T14-Calculations!U14</f>
        <v>71.041566663182437</v>
      </c>
      <c r="W14" s="20"/>
      <c r="X14" s="22">
        <v>9</v>
      </c>
      <c r="Y14" s="22">
        <f>ET_Calcs!$I12*((1-Constantes!$F$21)*ET_Calcs!$K12+ET_Calcs!$L12)</f>
        <v>2.0138956956519145</v>
      </c>
      <c r="Z14" s="22">
        <f>MIN(Y14*Constantes!$F$19,0.8*(AC13+Clima!$F12-AA14-AB14-Constantes!$D$12))</f>
        <v>1.1915427294495704</v>
      </c>
      <c r="AA14" s="22">
        <f>IF(Clima!$F12&gt;0.05*Constantes!$F$20,((Clima!$F12-0.05*Constantes!$F$20)^2)/(Clima!$F12+0.95*Constantes!$F$20),0)</f>
        <v>0</v>
      </c>
      <c r="AB14" s="22">
        <f>MAX(0,AC13+Clima!$F12-AA14-Constantes!$D$11)</f>
        <v>2.3895378054741983</v>
      </c>
      <c r="AC14" s="22">
        <f>AC13+Clima!$F12-AA14-Z14-AB14</f>
        <v>47.558457270550427</v>
      </c>
      <c r="AD14" s="22">
        <f>AD13+(Coeficientes!$D$22*AB14-AE14)/Coeficientes!$D$23</f>
        <v>0</v>
      </c>
      <c r="AE14" s="22">
        <f>10*Coeficientes!$D$24*AD13/Constantes!$F$29</f>
        <v>0</v>
      </c>
      <c r="AF14" s="22">
        <f>10000*(AA14+AE14)*Escenarios!$F$7/Escenarios!$F$8</f>
        <v>0</v>
      </c>
      <c r="AG14" s="22">
        <f>MAX(0,Constantes!$D$15/((Calculations!AJ13+Calculations!AF14+Clima!$F12)^2)+Coeficientes!$D$12)</f>
        <v>0.89387384986902685</v>
      </c>
      <c r="AH14" s="22">
        <f>MIN(ET_Calcs!$M12,0.8*(Calculations!AJ13+Calculations!AF14+Clima!$F12-Calculations!AG14-Constantes!$D$14))</f>
        <v>1.9459414384434766</v>
      </c>
      <c r="AI14" s="22">
        <f>MAX(0,AJ13+AF14+Clima!$F12-Calculations!AG14-Calculations!AH14-Constantes!$E$24)</f>
        <v>0</v>
      </c>
      <c r="AJ14" s="22">
        <f>AJ13+AF14+Clima!$F12-Calculations!AG14-Calculations!AH14-Calculations!AI14</f>
        <v>66.979293867409581</v>
      </c>
      <c r="AK14" s="21"/>
    </row>
    <row r="15" spans="2:37" x14ac:dyDescent="0.25">
      <c r="B15" s="17"/>
      <c r="C15" s="22">
        <v>10</v>
      </c>
      <c r="D15" s="22">
        <f>ET_Calcs!$I13*((1-Constantes!$D$21)*ET_Calcs!$K13+ET_Calcs!$L13)</f>
        <v>2.0774099161747079</v>
      </c>
      <c r="E15" s="22">
        <f>MIN(D15*Constantes!$D$19,0.8*(H14+Clima!$F13-F15-G15-Constantes!$D$12))</f>
        <v>1.2291215910778004</v>
      </c>
      <c r="F15" s="22">
        <f>IF(Clima!$F13&gt;0.05*Constantes!$D$20,((Clima!$F13-0.05*Constantes!$D$20)^2)/(Clima!$F13+0.95*Constantes!$D$20),0)</f>
        <v>8.5920576474538095E-3</v>
      </c>
      <c r="G15" s="22">
        <f>MAX(0,H14+Clima!$F13-F15-Constantes!$D$11)</f>
        <v>4.3998652129029736</v>
      </c>
      <c r="H15" s="22">
        <f>H14+Clima!$F13-F15-E15-G15</f>
        <v>47.520878408922201</v>
      </c>
      <c r="I15" s="20"/>
      <c r="J15" s="22">
        <v>10</v>
      </c>
      <c r="K15" s="22">
        <f>ET_Calcs!$I13*((1-Constantes!$E$21)*ET_Calcs!$K13+ET_Calcs!$L13)</f>
        <v>2.0774099161747079</v>
      </c>
      <c r="L15" s="22">
        <f>MIN(K15*Constantes!$E$19,0.8*(O14+Clima!$F13-M15-N15-Constantes!$D$12))</f>
        <v>1.2291215910778004</v>
      </c>
      <c r="M15" s="22">
        <f>IF(Clima!$F13&gt;0.05*Constantes!$E$20,((Clima!$F13-0.05*Constantes!$E$20)^2)/(Clima!$F13+0.95*Constantes!$E$20),0)</f>
        <v>8.5920576474538095E-3</v>
      </c>
      <c r="N15" s="22">
        <f>MAX(0,O14+Clima!$F13-M15-Constantes!$D$11)</f>
        <v>4.3998652129029736</v>
      </c>
      <c r="O15" s="22">
        <f>O14+Clima!$F13-M15-L15-N15</f>
        <v>47.520878408922201</v>
      </c>
      <c r="P15" s="22">
        <f>P14+(Coeficientes!$D$22*N15-Q15)/Coeficientes!$D$23</f>
        <v>0</v>
      </c>
      <c r="Q15" s="22">
        <f>10*Coeficientes!$D$24*P14/Constantes!$E$29</f>
        <v>0</v>
      </c>
      <c r="R15" s="22">
        <f>10000*(M15+Q15)*Escenarios!$E$7/Escenarios!$E$8</f>
        <v>0.27780986393433982</v>
      </c>
      <c r="S15" s="22">
        <f>MAX(0,Constantes!$D$15/((Calculations!V14+Calculations!R15+Clima!$F13)^2)+Coeficientes!$D$12)</f>
        <v>1.2647523053230052</v>
      </c>
      <c r="T15" s="22">
        <f>MIN(ET_Calcs!$M13,0.8*(Calculations!V14+Calculations!R15+Clima!$F13-Calculations!S15-Constantes!$D$14))</f>
        <v>2.0072851772735802</v>
      </c>
      <c r="U15" s="22">
        <f>MAX(0,V14+R15+Clima!$F13-Calculations!S15-Calculations!T15-Constantes!$E$24)</f>
        <v>0</v>
      </c>
      <c r="V15" s="22">
        <f>V14+R15+Clima!$F13-Calculations!S15-Calculations!T15-Calculations!U15</f>
        <v>73.64733904452018</v>
      </c>
      <c r="W15" s="20"/>
      <c r="X15" s="22">
        <v>10</v>
      </c>
      <c r="Y15" s="22">
        <f>ET_Calcs!$I13*((1-Constantes!$F$21)*ET_Calcs!$K13+ET_Calcs!$L13)</f>
        <v>2.0774099161747079</v>
      </c>
      <c r="Z15" s="22">
        <f>MIN(Y15*Constantes!$F$19,0.8*(AC14+Clima!$F13-AA15-AB15-Constantes!$D$12))</f>
        <v>1.2291215910778004</v>
      </c>
      <c r="AA15" s="22">
        <f>IF(Clima!$F13&gt;0.05*Constantes!$F$20,((Clima!$F13-0.05*Constantes!$F$20)^2)/(Clima!$F13+0.95*Constantes!$F$20),0)</f>
        <v>8.5920576474538095E-3</v>
      </c>
      <c r="AB15" s="22">
        <f>MAX(0,AC14+Clima!$F13-AA15-Constantes!$D$11)</f>
        <v>4.3998652129029736</v>
      </c>
      <c r="AC15" s="22">
        <f>AC14+Clima!$F13-AA15-Z15-AB15</f>
        <v>47.520878408922201</v>
      </c>
      <c r="AD15" s="22">
        <f>AD14+(Coeficientes!$D$22*AB15-AE15)/Coeficientes!$D$23</f>
        <v>0</v>
      </c>
      <c r="AE15" s="22">
        <f>10*Coeficientes!$D$24*AD14/Constantes!$F$29</f>
        <v>0</v>
      </c>
      <c r="AF15" s="22">
        <f>10000*(AA15+AE15)*Escenarios!$F$7/Escenarios!$F$8</f>
        <v>0.13460890314344301</v>
      </c>
      <c r="AG15" s="22">
        <f>MAX(0,Constantes!$D$15/((Calculations!AJ14+Calculations!AF15+Clima!$F13)^2)+Coeficientes!$D$12)</f>
        <v>1.0582287052994503</v>
      </c>
      <c r="AH15" s="22">
        <f>MIN(ET_Calcs!$M13,0.8*(Calculations!AJ14+Calculations!AF15+Clima!$F13-Calculations!AG15-Constantes!$D$14))</f>
        <v>2.0072851772735802</v>
      </c>
      <c r="AI15" s="22">
        <f>MAX(0,AJ14+AF15+Clima!$F13-Calculations!AG15-Calculations!AH15-Constantes!$E$24)</f>
        <v>0</v>
      </c>
      <c r="AJ15" s="22">
        <f>AJ14+AF15+Clima!$F13-Calculations!AG15-Calculations!AH15-Calculations!AI15</f>
        <v>69.648388887979991</v>
      </c>
      <c r="AK15" s="21"/>
    </row>
    <row r="16" spans="2:37" x14ac:dyDescent="0.25">
      <c r="B16" s="17"/>
      <c r="C16" s="22">
        <v>11</v>
      </c>
      <c r="D16" s="22">
        <f>ET_Calcs!$I14*((1-Constantes!$D$21)*ET_Calcs!$K14+ET_Calcs!$L14)</f>
        <v>1.9657844190835929</v>
      </c>
      <c r="E16" s="22">
        <f>MIN(D16*Constantes!$D$19,0.8*(H15+Clima!$F14-F16-G16-Constantes!$D$12))</f>
        <v>1.1630771828359638</v>
      </c>
      <c r="F16" s="22">
        <f>IF(Clima!$F14&gt;0.05*Constantes!$D$20,((Clima!$F14-0.05*Constantes!$D$20)^2)/(Clima!$F14+0.95*Constantes!$D$20),0)</f>
        <v>2.3834196283883693</v>
      </c>
      <c r="G16" s="22">
        <f>MAX(0,H15+Clima!$F14-F16-Constantes!$D$11)</f>
        <v>17.287458780533825</v>
      </c>
      <c r="H16" s="22">
        <f>H15+Clima!$F14-F16-E16-G16</f>
        <v>47.586922817164037</v>
      </c>
      <c r="I16" s="20"/>
      <c r="J16" s="22">
        <v>11</v>
      </c>
      <c r="K16" s="22">
        <f>ET_Calcs!$I14*((1-Constantes!$E$21)*ET_Calcs!$K14+ET_Calcs!$L14)</f>
        <v>1.9657844190835929</v>
      </c>
      <c r="L16" s="22">
        <f>MIN(K16*Constantes!$E$19,0.8*(O15+Clima!$F14-M16-N16-Constantes!$D$12))</f>
        <v>1.1630771828359638</v>
      </c>
      <c r="M16" s="22">
        <f>IF(Clima!$F14&gt;0.05*Constantes!$E$20,((Clima!$F14-0.05*Constantes!$E$20)^2)/(Clima!$F14+0.95*Constantes!$E$20),0)</f>
        <v>2.3834196283883693</v>
      </c>
      <c r="N16" s="22">
        <f>MAX(0,O15+Clima!$F14-M16-Constantes!$D$11)</f>
        <v>17.287458780533825</v>
      </c>
      <c r="O16" s="22">
        <f>O15+Clima!$F14-M16-L16-N16</f>
        <v>47.586922817164037</v>
      </c>
      <c r="P16" s="22">
        <f>P15+(Coeficientes!$D$22*N16-Q16)/Coeficientes!$D$23</f>
        <v>0</v>
      </c>
      <c r="Q16" s="22">
        <f>10*Coeficientes!$D$24*P15/Constantes!$E$29</f>
        <v>0</v>
      </c>
      <c r="R16" s="22">
        <f>10000*(M16+Q16)*Escenarios!$E$7/Escenarios!$E$8</f>
        <v>77.063901317890597</v>
      </c>
      <c r="S16" s="22">
        <f>MAX(0,Constantes!$D$15/((Calculations!V15+Calculations!R16+Clima!$F14)^2)+Coeficientes!$D$12)</f>
        <v>2.6513886470747385</v>
      </c>
      <c r="T16" s="22">
        <f>MIN(ET_Calcs!$M14,0.8*(Calculations!V15+Calculations!R16+Clima!$F14-Calculations!S16-Constantes!$D$14))</f>
        <v>1.8994943259077584</v>
      </c>
      <c r="U16" s="22">
        <f>MAX(0,V15+R16+Clima!$F14-Calculations!S16-Calculations!T16-Constantes!$E$24)</f>
        <v>0</v>
      </c>
      <c r="V16" s="22">
        <f>V15+R16+Clima!$F14-Calculations!S16-Calculations!T16-Calculations!U16</f>
        <v>167.06035738942828</v>
      </c>
      <c r="W16" s="20"/>
      <c r="X16" s="22">
        <v>11</v>
      </c>
      <c r="Y16" s="22">
        <f>ET_Calcs!$I14*((1-Constantes!$F$21)*ET_Calcs!$K14+ET_Calcs!$L14)</f>
        <v>1.9657844190835929</v>
      </c>
      <c r="Z16" s="22">
        <f>MIN(Y16*Constantes!$F$19,0.8*(AC15+Clima!$F14-AA16-AB16-Constantes!$D$12))</f>
        <v>1.1630771828359638</v>
      </c>
      <c r="AA16" s="22">
        <f>IF(Clima!$F14&gt;0.05*Constantes!$F$20,((Clima!$F14-0.05*Constantes!$F$20)^2)/(Clima!$F14+0.95*Constantes!$F$20),0)</f>
        <v>2.3834196283883693</v>
      </c>
      <c r="AB16" s="22">
        <f>MAX(0,AC15+Clima!$F14-AA16-Constantes!$D$11)</f>
        <v>17.287458780533825</v>
      </c>
      <c r="AC16" s="22">
        <f>AC15+Clima!$F14-AA16-Z16-AB16</f>
        <v>47.586922817164037</v>
      </c>
      <c r="AD16" s="22">
        <f>AD15+(Coeficientes!$D$22*AB16-AE16)/Coeficientes!$D$23</f>
        <v>0</v>
      </c>
      <c r="AE16" s="22">
        <f>10*Coeficientes!$D$24*AD15/Constantes!$F$29</f>
        <v>0</v>
      </c>
      <c r="AF16" s="22">
        <f>10000*(AA16+AE16)*Escenarios!$F$7/Escenarios!$F$8</f>
        <v>37.340240844751115</v>
      </c>
      <c r="AG16" s="22">
        <f>MAX(0,Constantes!$D$15/((Calculations!AJ15+Calculations!AF16+Clima!$F14)^2)+Coeficientes!$D$12)</f>
        <v>2.3722754433506879</v>
      </c>
      <c r="AH16" s="22">
        <f>MIN(ET_Calcs!$M14,0.8*(Calculations!AJ15+Calculations!AF16+Clima!$F14-Calculations!AG16-Constantes!$D$14))</f>
        <v>1.8994943259077584</v>
      </c>
      <c r="AI16" s="22">
        <f>MAX(0,AJ15+AF16+Clima!$F14-Calculations!AG16-Calculations!AH16-Constantes!$E$24)</f>
        <v>0</v>
      </c>
      <c r="AJ16" s="22">
        <f>AJ15+AF16+Clima!$F14-Calculations!AG16-Calculations!AH16-Calculations!AI16</f>
        <v>123.61685996347268</v>
      </c>
      <c r="AK16" s="21"/>
    </row>
    <row r="17" spans="2:37" x14ac:dyDescent="0.25">
      <c r="B17" s="17"/>
      <c r="C17" s="22">
        <v>12</v>
      </c>
      <c r="D17" s="22">
        <f>ET_Calcs!$I15*((1-Constantes!$D$21)*ET_Calcs!$K15+ET_Calcs!$L15)</f>
        <v>1.9496598180253082</v>
      </c>
      <c r="E17" s="22">
        <f>MIN(D17*Constantes!$D$19,0.8*(H16+Clima!$F15-F17-G17-Constantes!$D$12))</f>
        <v>1.1535368917485178</v>
      </c>
      <c r="F17" s="22">
        <f>IF(Clima!$F15&gt;0.05*Constantes!$D$20,((Clima!$F15-0.05*Constantes!$D$20)^2)/(Clima!$F15+0.95*Constantes!$D$20),0)</f>
        <v>0</v>
      </c>
      <c r="G17" s="22">
        <f>MAX(0,H16+Clima!$F15-F17-Constantes!$D$11)</f>
        <v>0</v>
      </c>
      <c r="H17" s="22">
        <f>H16+Clima!$F15-F17-E17-G17</f>
        <v>46.433385925415521</v>
      </c>
      <c r="I17" s="20"/>
      <c r="J17" s="22">
        <v>12</v>
      </c>
      <c r="K17" s="22">
        <f>ET_Calcs!$I15*((1-Constantes!$E$21)*ET_Calcs!$K15+ET_Calcs!$L15)</f>
        <v>1.9496598180253082</v>
      </c>
      <c r="L17" s="22">
        <f>MIN(K17*Constantes!$E$19,0.8*(O16+Clima!$F15-M17-N17-Constantes!$D$12))</f>
        <v>1.1535368917485178</v>
      </c>
      <c r="M17" s="22">
        <f>IF(Clima!$F15&gt;0.05*Constantes!$E$20,((Clima!$F15-0.05*Constantes!$E$20)^2)/(Clima!$F15+0.95*Constantes!$E$20),0)</f>
        <v>0</v>
      </c>
      <c r="N17" s="22">
        <f>MAX(0,O16+Clima!$F15-M17-Constantes!$D$11)</f>
        <v>0</v>
      </c>
      <c r="O17" s="22">
        <f>O16+Clima!$F15-M17-L17-N17</f>
        <v>46.433385925415521</v>
      </c>
      <c r="P17" s="22">
        <f>P16+(Coeficientes!$D$22*N17-Q17)/Coeficientes!$D$23</f>
        <v>0</v>
      </c>
      <c r="Q17" s="22">
        <f>10*Coeficientes!$D$24*P16/Constantes!$E$29</f>
        <v>0</v>
      </c>
      <c r="R17" s="22">
        <f>10000*(M17+Q17)*Escenarios!$E$7/Escenarios!$E$8</f>
        <v>0</v>
      </c>
      <c r="S17" s="22">
        <f>MAX(0,Constantes!$D$15/((Calculations!V16+Calculations!R17+Clima!$F15)^2)+Coeficientes!$D$12)</f>
        <v>2.6321369438444719</v>
      </c>
      <c r="T17" s="22">
        <f>MIN(ET_Calcs!$M15,0.8*(Calculations!V16+Calculations!R17+Clima!$F15-Calculations!S17-Constantes!$D$14))</f>
        <v>1.8839309469893855</v>
      </c>
      <c r="U17" s="22">
        <f>MAX(0,V16+R17+Clima!$F15-Calculations!S17-Calculations!T17-Constantes!$E$24)</f>
        <v>0</v>
      </c>
      <c r="V17" s="22">
        <f>V16+R17+Clima!$F15-Calculations!S17-Calculations!T17-Calculations!U17</f>
        <v>162.54428949859442</v>
      </c>
      <c r="W17" s="20"/>
      <c r="X17" s="22">
        <v>12</v>
      </c>
      <c r="Y17" s="22">
        <f>ET_Calcs!$I15*((1-Constantes!$F$21)*ET_Calcs!$K15+ET_Calcs!$L15)</f>
        <v>1.9496598180253082</v>
      </c>
      <c r="Z17" s="22">
        <f>MIN(Y17*Constantes!$F$19,0.8*(AC16+Clima!$F15-AA17-AB17-Constantes!$D$12))</f>
        <v>1.1535368917485178</v>
      </c>
      <c r="AA17" s="22">
        <f>IF(Clima!$F15&gt;0.05*Constantes!$F$20,((Clima!$F15-0.05*Constantes!$F$20)^2)/(Clima!$F15+0.95*Constantes!$F$20),0)</f>
        <v>0</v>
      </c>
      <c r="AB17" s="22">
        <f>MAX(0,AC16+Clima!$F15-AA17-Constantes!$D$11)</f>
        <v>0</v>
      </c>
      <c r="AC17" s="22">
        <f>AC16+Clima!$F15-AA17-Z17-AB17</f>
        <v>46.433385925415521</v>
      </c>
      <c r="AD17" s="22">
        <f>AD16+(Coeficientes!$D$22*AB17-AE17)/Coeficientes!$D$23</f>
        <v>0</v>
      </c>
      <c r="AE17" s="22">
        <f>10*Coeficientes!$D$24*AD16/Constantes!$F$29</f>
        <v>0</v>
      </c>
      <c r="AF17" s="22">
        <f>10000*(AA17+AE17)*Escenarios!$F$7/Escenarios!$F$8</f>
        <v>0</v>
      </c>
      <c r="AG17" s="22">
        <f>MAX(0,Constantes!$D$15/((Calculations!AJ16+Calculations!AF17+Clima!$F15)^2)+Coeficientes!$D$12)</f>
        <v>2.3281418783461683</v>
      </c>
      <c r="AH17" s="22">
        <f>MIN(ET_Calcs!$M15,0.8*(Calculations!AJ16+Calculations!AF17+Clima!$F15-Calculations!AG17-Constantes!$D$14))</f>
        <v>1.8839309469893855</v>
      </c>
      <c r="AI17" s="22">
        <f>MAX(0,AJ16+AF17+Clima!$F15-Calculations!AG17-Calculations!AH17-Constantes!$E$24)</f>
        <v>0</v>
      </c>
      <c r="AJ17" s="22">
        <f>AJ16+AF17+Clima!$F15-Calculations!AG17-Calculations!AH17-Calculations!AI17</f>
        <v>119.40478713813712</v>
      </c>
      <c r="AK17" s="21"/>
    </row>
    <row r="18" spans="2:37" x14ac:dyDescent="0.25">
      <c r="B18" s="17"/>
      <c r="C18" s="22">
        <v>13</v>
      </c>
      <c r="D18" s="22">
        <f>ET_Calcs!$I16*((1-Constantes!$D$21)*ET_Calcs!$K16+ET_Calcs!$L16)</f>
        <v>2.0237801319111797</v>
      </c>
      <c r="E18" s="22">
        <f>MIN(D18*Constantes!$D$19,0.8*(H17+Clima!$F16-F18-G18-Constantes!$D$12))</f>
        <v>1.1973909609070703</v>
      </c>
      <c r="F18" s="22">
        <f>IF(Clima!$F16&gt;0.05*Constantes!$D$20,((Clima!$F16-0.05*Constantes!$D$20)^2)/(Clima!$F16+0.95*Constantes!$D$20),0)</f>
        <v>0</v>
      </c>
      <c r="G18" s="22">
        <f>MAX(0,H17+Clima!$F16-F18-Constantes!$D$11)</f>
        <v>0</v>
      </c>
      <c r="H18" s="22">
        <f>H17+Clima!$F16-F18-E18-G18</f>
        <v>45.23599496450845</v>
      </c>
      <c r="I18" s="20"/>
      <c r="J18" s="22">
        <v>13</v>
      </c>
      <c r="K18" s="22">
        <f>ET_Calcs!$I16*((1-Constantes!$E$21)*ET_Calcs!$K16+ET_Calcs!$L16)</f>
        <v>2.0237801319111797</v>
      </c>
      <c r="L18" s="22">
        <f>MIN(K18*Constantes!$E$19,0.8*(O17+Clima!$F16-M18-N18-Constantes!$D$12))</f>
        <v>1.1973909609070703</v>
      </c>
      <c r="M18" s="22">
        <f>IF(Clima!$F16&gt;0.05*Constantes!$E$20,((Clima!$F16-0.05*Constantes!$E$20)^2)/(Clima!$F16+0.95*Constantes!$E$20),0)</f>
        <v>0</v>
      </c>
      <c r="N18" s="22">
        <f>MAX(0,O17+Clima!$F16-M18-Constantes!$D$11)</f>
        <v>0</v>
      </c>
      <c r="O18" s="22">
        <f>O17+Clima!$F16-M18-L18-N18</f>
        <v>45.23599496450845</v>
      </c>
      <c r="P18" s="22">
        <f>P17+(Coeficientes!$D$22*N18-Q18)/Coeficientes!$D$23</f>
        <v>0</v>
      </c>
      <c r="Q18" s="22">
        <f>10*Coeficientes!$D$24*P17/Constantes!$E$29</f>
        <v>0</v>
      </c>
      <c r="R18" s="22">
        <f>10000*(M18+Q18)*Escenarios!$E$7/Escenarios!$E$8</f>
        <v>0</v>
      </c>
      <c r="S18" s="22">
        <f>MAX(0,Constantes!$D$15/((Calculations!V17+Calculations!R18+Clima!$F16)^2)+Coeficientes!$D$12)</f>
        <v>2.6114118488581433</v>
      </c>
      <c r="T18" s="22">
        <f>MIN(ET_Calcs!$M16,0.8*(Calculations!V17+Calculations!R18+Clima!$F16-Calculations!S18-Constantes!$D$14))</f>
        <v>1.9554785329514577</v>
      </c>
      <c r="U18" s="22">
        <f>MAX(0,V17+R18+Clima!$F16-Calculations!S18-Calculations!T18-Constantes!$E$24)</f>
        <v>0</v>
      </c>
      <c r="V18" s="22">
        <f>V17+R18+Clima!$F16-Calculations!S18-Calculations!T18-Calculations!U18</f>
        <v>157.97739911678482</v>
      </c>
      <c r="W18" s="20"/>
      <c r="X18" s="22">
        <v>13</v>
      </c>
      <c r="Y18" s="22">
        <f>ET_Calcs!$I16*((1-Constantes!$F$21)*ET_Calcs!$K16+ET_Calcs!$L16)</f>
        <v>2.0237801319111797</v>
      </c>
      <c r="Z18" s="22">
        <f>MIN(Y18*Constantes!$F$19,0.8*(AC17+Clima!$F16-AA18-AB18-Constantes!$D$12))</f>
        <v>1.1973909609070703</v>
      </c>
      <c r="AA18" s="22">
        <f>IF(Clima!$F16&gt;0.05*Constantes!$F$20,((Clima!$F16-0.05*Constantes!$F$20)^2)/(Clima!$F16+0.95*Constantes!$F$20),0)</f>
        <v>0</v>
      </c>
      <c r="AB18" s="22">
        <f>MAX(0,AC17+Clima!$F16-AA18-Constantes!$D$11)</f>
        <v>0</v>
      </c>
      <c r="AC18" s="22">
        <f>AC17+Clima!$F16-AA18-Z18-AB18</f>
        <v>45.23599496450845</v>
      </c>
      <c r="AD18" s="22">
        <f>AD17+(Coeficientes!$D$22*AB18-AE18)/Coeficientes!$D$23</f>
        <v>0</v>
      </c>
      <c r="AE18" s="22">
        <f>10*Coeficientes!$D$24*AD17/Constantes!$F$29</f>
        <v>0</v>
      </c>
      <c r="AF18" s="22">
        <f>10000*(AA18+AE18)*Escenarios!$F$7/Escenarios!$F$8</f>
        <v>0</v>
      </c>
      <c r="AG18" s="22">
        <f>MAX(0,Constantes!$D$15/((Calculations!AJ17+Calculations!AF18+Clima!$F16)^2)+Coeficientes!$D$12)</f>
        <v>2.2799054741844254</v>
      </c>
      <c r="AH18" s="22">
        <f>MIN(ET_Calcs!$M16,0.8*(Calculations!AJ17+Calculations!AF18+Clima!$F16-Calculations!AG18-Constantes!$D$14))</f>
        <v>1.9554785329514577</v>
      </c>
      <c r="AI18" s="22">
        <f>MAX(0,AJ17+AF18+Clima!$F16-Calculations!AG18-Calculations!AH18-Constantes!$E$24)</f>
        <v>0</v>
      </c>
      <c r="AJ18" s="22">
        <f>AJ17+AF18+Clima!$F16-Calculations!AG18-Calculations!AH18-Calculations!AI18</f>
        <v>115.16940313100123</v>
      </c>
      <c r="AK18" s="21"/>
    </row>
    <row r="19" spans="2:37" x14ac:dyDescent="0.25">
      <c r="B19" s="17"/>
      <c r="C19" s="22">
        <v>14</v>
      </c>
      <c r="D19" s="22">
        <f>ET_Calcs!$I17*((1-Constantes!$D$21)*ET_Calcs!$K17+ET_Calcs!$L17)</f>
        <v>1.9439034361342824</v>
      </c>
      <c r="E19" s="22">
        <f>MIN(D19*Constantes!$D$19,0.8*(H18+Clima!$F17-F19-G19-Constantes!$D$12))</f>
        <v>1.150131067402701</v>
      </c>
      <c r="F19" s="22">
        <f>IF(Clima!$F17&gt;0.05*Constantes!$D$20,((Clima!$F17-0.05*Constantes!$D$20)^2)/(Clima!$F17+0.95*Constantes!$D$20),0)</f>
        <v>0</v>
      </c>
      <c r="G19" s="22">
        <f>MAX(0,H18+Clima!$F17-F19-Constantes!$D$11)</f>
        <v>0</v>
      </c>
      <c r="H19" s="22">
        <f>H18+Clima!$F17-F19-E19-G19</f>
        <v>44.285863897105749</v>
      </c>
      <c r="I19" s="20"/>
      <c r="J19" s="22">
        <v>14</v>
      </c>
      <c r="K19" s="22">
        <f>ET_Calcs!$I17*((1-Constantes!$E$21)*ET_Calcs!$K17+ET_Calcs!$L17)</f>
        <v>1.9439034361342824</v>
      </c>
      <c r="L19" s="22">
        <f>MIN(K19*Constantes!$E$19,0.8*(O18+Clima!$F17-M19-N19-Constantes!$D$12))</f>
        <v>1.150131067402701</v>
      </c>
      <c r="M19" s="22">
        <f>IF(Clima!$F17&gt;0.05*Constantes!$E$20,((Clima!$F17-0.05*Constantes!$E$20)^2)/(Clima!$F17+0.95*Constantes!$E$20),0)</f>
        <v>0</v>
      </c>
      <c r="N19" s="22">
        <f>MAX(0,O18+Clima!$F17-M19-Constantes!$D$11)</f>
        <v>0</v>
      </c>
      <c r="O19" s="22">
        <f>O18+Clima!$F17-M19-L19-N19</f>
        <v>44.285863897105749</v>
      </c>
      <c r="P19" s="22">
        <f>P18+(Coeficientes!$D$22*N19-Q19)/Coeficientes!$D$23</f>
        <v>0</v>
      </c>
      <c r="Q19" s="22">
        <f>10*Coeficientes!$D$24*P18/Constantes!$E$29</f>
        <v>0</v>
      </c>
      <c r="R19" s="22">
        <f>10000*(M19+Q19)*Escenarios!$E$7/Escenarios!$E$8</f>
        <v>0</v>
      </c>
      <c r="S19" s="22">
        <f>MAX(0,Constantes!$D$15/((Calculations!V18+Calculations!R19+Clima!$F17)^2)+Coeficientes!$D$12)</f>
        <v>2.5896597427233363</v>
      </c>
      <c r="T19" s="22">
        <f>MIN(ET_Calcs!$M17,0.8*(Calculations!V18+Calculations!R19+Clima!$F17-Calculations!S19-Constantes!$D$14))</f>
        <v>1.8783714085750363</v>
      </c>
      <c r="U19" s="22">
        <f>MAX(0,V18+R19+Clima!$F17-Calculations!S19-Calculations!T19-Constantes!$E$24)</f>
        <v>0</v>
      </c>
      <c r="V19" s="22">
        <f>V18+R19+Clima!$F17-Calculations!S19-Calculations!T19-Calculations!U19</f>
        <v>153.70936796548642</v>
      </c>
      <c r="W19" s="20"/>
      <c r="X19" s="22">
        <v>14</v>
      </c>
      <c r="Y19" s="22">
        <f>ET_Calcs!$I17*((1-Constantes!$F$21)*ET_Calcs!$K17+ET_Calcs!$L17)</f>
        <v>1.9439034361342824</v>
      </c>
      <c r="Z19" s="22">
        <f>MIN(Y19*Constantes!$F$19,0.8*(AC18+Clima!$F17-AA19-AB19-Constantes!$D$12))</f>
        <v>1.150131067402701</v>
      </c>
      <c r="AA19" s="22">
        <f>IF(Clima!$F17&gt;0.05*Constantes!$F$20,((Clima!$F17-0.05*Constantes!$F$20)^2)/(Clima!$F17+0.95*Constantes!$F$20),0)</f>
        <v>0</v>
      </c>
      <c r="AB19" s="22">
        <f>MAX(0,AC18+Clima!$F17-AA19-Constantes!$D$11)</f>
        <v>0</v>
      </c>
      <c r="AC19" s="22">
        <f>AC18+Clima!$F17-AA19-Z19-AB19</f>
        <v>44.285863897105749</v>
      </c>
      <c r="AD19" s="22">
        <f>AD18+(Coeficientes!$D$22*AB19-AE19)/Coeficientes!$D$23</f>
        <v>0</v>
      </c>
      <c r="AE19" s="22">
        <f>10*Coeficientes!$D$24*AD18/Constantes!$F$29</f>
        <v>0</v>
      </c>
      <c r="AF19" s="22">
        <f>10000*(AA19+AE19)*Escenarios!$F$7/Escenarios!$F$8</f>
        <v>0</v>
      </c>
      <c r="AG19" s="22">
        <f>MAX(0,Constantes!$D$15/((Calculations!AJ18+Calculations!AF19+Clima!$F17)^2)+Coeficientes!$D$12)</f>
        <v>2.2286496244633591</v>
      </c>
      <c r="AH19" s="22">
        <f>MIN(ET_Calcs!$M17,0.8*(Calculations!AJ18+Calculations!AF19+Clima!$F17-Calculations!AG19-Constantes!$D$14))</f>
        <v>1.8783714085750363</v>
      </c>
      <c r="AI19" s="22">
        <f>MAX(0,AJ18+AF19+Clima!$F17-Calculations!AG19-Calculations!AH19-Constantes!$E$24)</f>
        <v>0</v>
      </c>
      <c r="AJ19" s="22">
        <f>AJ18+AF19+Clima!$F17-Calculations!AG19-Calculations!AH19-Calculations!AI19</f>
        <v>111.26238209796284</v>
      </c>
      <c r="AK19" s="21"/>
    </row>
    <row r="20" spans="2:37" x14ac:dyDescent="0.25">
      <c r="B20" s="17"/>
      <c r="C20" s="22">
        <v>15</v>
      </c>
      <c r="D20" s="22">
        <f>ET_Calcs!$I18*((1-Constantes!$D$21)*ET_Calcs!$K18+ET_Calcs!$L18)</f>
        <v>1.9701933317650833</v>
      </c>
      <c r="E20" s="22">
        <f>MIN(D20*Constantes!$D$19,0.8*(H19+Clima!$F18-F20-G20-Constantes!$D$12))</f>
        <v>1.1656857627449186</v>
      </c>
      <c r="F20" s="22">
        <f>IF(Clima!$F18&gt;0.05*Constantes!$D$20,((Clima!$F18-0.05*Constantes!$D$20)^2)/(Clima!$F18+0.95*Constantes!$D$20),0)</f>
        <v>0.33756874147786275</v>
      </c>
      <c r="G20" s="22">
        <f>MAX(0,H19+Clima!$F18-F20-Constantes!$D$11)</f>
        <v>5.6982951556278891</v>
      </c>
      <c r="H20" s="22">
        <f>H19+Clima!$F18-F20-E20-G20</f>
        <v>47.584314237255079</v>
      </c>
      <c r="I20" s="20"/>
      <c r="J20" s="22">
        <v>15</v>
      </c>
      <c r="K20" s="22">
        <f>ET_Calcs!$I18*((1-Constantes!$E$21)*ET_Calcs!$K18+ET_Calcs!$L18)</f>
        <v>1.9701933317650833</v>
      </c>
      <c r="L20" s="22">
        <f>MIN(K20*Constantes!$E$19,0.8*(O19+Clima!$F18-M20-N20-Constantes!$D$12))</f>
        <v>1.1656857627449186</v>
      </c>
      <c r="M20" s="22">
        <f>IF(Clima!$F18&gt;0.05*Constantes!$E$20,((Clima!$F18-0.05*Constantes!$E$20)^2)/(Clima!$F18+0.95*Constantes!$E$20),0)</f>
        <v>0.33756874147786275</v>
      </c>
      <c r="N20" s="22">
        <f>MAX(0,O19+Clima!$F18-M20-Constantes!$D$11)</f>
        <v>5.6982951556278891</v>
      </c>
      <c r="O20" s="22">
        <f>O19+Clima!$F18-M20-L20-N20</f>
        <v>47.584314237255079</v>
      </c>
      <c r="P20" s="22">
        <f>P19+(Coeficientes!$D$22*N20-Q20)/Coeficientes!$D$23</f>
        <v>0</v>
      </c>
      <c r="Q20" s="22">
        <f>10*Coeficientes!$D$24*P19/Constantes!$E$29</f>
        <v>0</v>
      </c>
      <c r="R20" s="22">
        <f>10000*(M20+Q20)*Escenarios!$E$7/Escenarios!$E$8</f>
        <v>10.914722641117562</v>
      </c>
      <c r="S20" s="22">
        <f>MAX(0,Constantes!$D$15/((Calculations!V19+Calculations!R20+Clima!$F18)^2)+Coeficientes!$D$12)</f>
        <v>2.665234109737892</v>
      </c>
      <c r="T20" s="22">
        <f>MIN(ET_Calcs!$M18,0.8*(Calculations!V19+Calculations!R20+Clima!$F18-Calculations!S20-Constantes!$D$14))</f>
        <v>1.9037401967276908</v>
      </c>
      <c r="U20" s="22">
        <f>MAX(0,V19+R20+Clima!$F18-Calculations!S20-Calculations!T20-Constantes!$E$24)</f>
        <v>0</v>
      </c>
      <c r="V20" s="22">
        <f>V19+R20+Clima!$F18-Calculations!S20-Calculations!T20-Calculations!U20</f>
        <v>170.55511630013839</v>
      </c>
      <c r="W20" s="20"/>
      <c r="X20" s="22">
        <v>15</v>
      </c>
      <c r="Y20" s="22">
        <f>ET_Calcs!$I18*((1-Constantes!$F$21)*ET_Calcs!$K18+ET_Calcs!$L18)</f>
        <v>1.9701933317650833</v>
      </c>
      <c r="Z20" s="22">
        <f>MIN(Y20*Constantes!$F$19,0.8*(AC19+Clima!$F18-AA20-AB20-Constantes!$D$12))</f>
        <v>1.1656857627449186</v>
      </c>
      <c r="AA20" s="22">
        <f>IF(Clima!$F18&gt;0.05*Constantes!$F$20,((Clima!$F18-0.05*Constantes!$F$20)^2)/(Clima!$F18+0.95*Constantes!$F$20),0)</f>
        <v>0.33756874147786275</v>
      </c>
      <c r="AB20" s="22">
        <f>MAX(0,AC19+Clima!$F18-AA20-Constantes!$D$11)</f>
        <v>5.6982951556278891</v>
      </c>
      <c r="AC20" s="22">
        <f>AC19+Clima!$F18-AA20-Z20-AB20</f>
        <v>47.584314237255079</v>
      </c>
      <c r="AD20" s="22">
        <f>AD19+(Coeficientes!$D$22*AB20-AE20)/Coeficientes!$D$23</f>
        <v>0</v>
      </c>
      <c r="AE20" s="22">
        <f>10*Coeficientes!$D$24*AD19/Constantes!$F$29</f>
        <v>0</v>
      </c>
      <c r="AF20" s="22">
        <f>10000*(AA20+AE20)*Escenarios!$F$7/Escenarios!$F$8</f>
        <v>5.2885769498198494</v>
      </c>
      <c r="AG20" s="22">
        <f>MAX(0,Constantes!$D$15/((Calculations!AJ19+Calculations!AF20+Clima!$F18)^2)+Coeficientes!$D$12)</f>
        <v>2.3639707457825176</v>
      </c>
      <c r="AH20" s="22">
        <f>MIN(ET_Calcs!$M18,0.8*(Calculations!AJ19+Calculations!AF20+Clima!$F18-Calculations!AG20-Constantes!$D$14))</f>
        <v>1.9037401967276908</v>
      </c>
      <c r="AI20" s="22">
        <f>MAX(0,AJ19+AF20+Clima!$F18-Calculations!AG20-Calculations!AH20-Constantes!$E$24)</f>
        <v>0</v>
      </c>
      <c r="AJ20" s="22">
        <f>AJ19+AF20+Clima!$F18-Calculations!AG20-Calculations!AH20-Calculations!AI20</f>
        <v>122.78324810527248</v>
      </c>
      <c r="AK20" s="21"/>
    </row>
    <row r="21" spans="2:37" x14ac:dyDescent="0.25">
      <c r="B21" s="17"/>
      <c r="C21" s="22">
        <v>16</v>
      </c>
      <c r="D21" s="22">
        <f>ET_Calcs!$I19*((1-Constantes!$D$21)*ET_Calcs!$K19+ET_Calcs!$L19)</f>
        <v>2.0388685977557413</v>
      </c>
      <c r="E21" s="22">
        <f>MIN(D21*Constantes!$D$19,0.8*(H20+Clima!$F19-F21-G21-Constantes!$D$12))</f>
        <v>1.206318211615462</v>
      </c>
      <c r="F21" s="22">
        <f>IF(Clima!$F19&gt;0.05*Constantes!$D$20,((Clima!$F19-0.05*Constantes!$D$20)^2)/(Clima!$F19+0.95*Constantes!$D$20),0)</f>
        <v>0.40852930187364583</v>
      </c>
      <c r="G21" s="22">
        <f>MAX(0,H20+Clima!$F19-F21-Constantes!$D$11)</f>
        <v>9.5257849353814308</v>
      </c>
      <c r="H21" s="22">
        <f>H20+Clima!$F19-F21-E21-G21</f>
        <v>47.543681788384539</v>
      </c>
      <c r="I21" s="20"/>
      <c r="J21" s="22">
        <v>16</v>
      </c>
      <c r="K21" s="22">
        <f>ET_Calcs!$I19*((1-Constantes!$E$21)*ET_Calcs!$K19+ET_Calcs!$L19)</f>
        <v>2.0388685977557413</v>
      </c>
      <c r="L21" s="22">
        <f>MIN(K21*Constantes!$E$19,0.8*(O20+Clima!$F19-M21-N21-Constantes!$D$12))</f>
        <v>1.206318211615462</v>
      </c>
      <c r="M21" s="22">
        <f>IF(Clima!$F19&gt;0.05*Constantes!$E$20,((Clima!$F19-0.05*Constantes!$E$20)^2)/(Clima!$F19+0.95*Constantes!$E$20),0)</f>
        <v>0.40852930187364583</v>
      </c>
      <c r="N21" s="22">
        <f>MAX(0,O20+Clima!$F19-M21-Constantes!$D$11)</f>
        <v>9.5257849353814308</v>
      </c>
      <c r="O21" s="22">
        <f>O20+Clima!$F19-M21-L21-N21</f>
        <v>47.543681788384539</v>
      </c>
      <c r="P21" s="22">
        <f>P20+(Coeficientes!$D$22*N21-Q21)/Coeficientes!$D$23</f>
        <v>0</v>
      </c>
      <c r="Q21" s="22">
        <f>10*Coeficientes!$D$24*P20/Constantes!$E$29</f>
        <v>0</v>
      </c>
      <c r="R21" s="22">
        <f>10000*(M21+Q21)*Escenarios!$E$7/Escenarios!$E$8</f>
        <v>13.209114093914549</v>
      </c>
      <c r="S21" s="22">
        <f>MAX(0,Constantes!$D$15/((Calculations!V20+Calculations!R21+Clima!$F19)^2)+Coeficientes!$D$12)</f>
        <v>2.7296236296010008</v>
      </c>
      <c r="T21" s="22">
        <f>MIN(ET_Calcs!$M19,0.8*(Calculations!V20+Calculations!R21+Clima!$F19-Calculations!S21-Constantes!$D$14))</f>
        <v>1.9700415848746875</v>
      </c>
      <c r="U21" s="22">
        <f>MAX(0,V20+R21+Clima!$F19-Calculations!S21-Calculations!T21-Constantes!$E$24)</f>
        <v>0</v>
      </c>
      <c r="V21" s="22">
        <f>V20+R21+Clima!$F19-Calculations!S21-Calculations!T21-Calculations!U21</f>
        <v>190.16456517957724</v>
      </c>
      <c r="W21" s="20"/>
      <c r="X21" s="22">
        <v>16</v>
      </c>
      <c r="Y21" s="22">
        <f>ET_Calcs!$I19*((1-Constantes!$F$21)*ET_Calcs!$K19+ET_Calcs!$L19)</f>
        <v>2.0388685977557413</v>
      </c>
      <c r="Z21" s="22">
        <f>MIN(Y21*Constantes!$F$19,0.8*(AC20+Clima!$F19-AA21-AB21-Constantes!$D$12))</f>
        <v>1.206318211615462</v>
      </c>
      <c r="AA21" s="22">
        <f>IF(Clima!$F19&gt;0.05*Constantes!$F$20,((Clima!$F19-0.05*Constantes!$F$20)^2)/(Clima!$F19+0.95*Constantes!$F$20),0)</f>
        <v>0.40852930187364583</v>
      </c>
      <c r="AB21" s="22">
        <f>MAX(0,AC20+Clima!$F19-AA21-Constantes!$D$11)</f>
        <v>9.5257849353814308</v>
      </c>
      <c r="AC21" s="22">
        <f>AC20+Clima!$F19-AA21-Z21-AB21</f>
        <v>47.543681788384539</v>
      </c>
      <c r="AD21" s="22">
        <f>AD20+(Coeficientes!$D$22*AB21-AE21)/Coeficientes!$D$23</f>
        <v>0</v>
      </c>
      <c r="AE21" s="22">
        <f>10*Coeficientes!$D$24*AD20/Constantes!$F$29</f>
        <v>0</v>
      </c>
      <c r="AF21" s="22">
        <f>10000*(AA21+AE21)*Escenarios!$F$7/Escenarios!$F$8</f>
        <v>6.4002923960204514</v>
      </c>
      <c r="AG21" s="22">
        <f>MAX(0,Constantes!$D$15/((Calculations!AJ20+Calculations!AF21+Clima!$F19)^2)+Coeficientes!$D$12)</f>
        <v>2.4783015449830867</v>
      </c>
      <c r="AH21" s="22">
        <f>MIN(ET_Calcs!$M19,0.8*(Calculations!AJ20+Calculations!AF21+Clima!$F19-Calculations!AG21-Constantes!$D$14))</f>
        <v>1.9700415848746875</v>
      </c>
      <c r="AI21" s="22">
        <f>MAX(0,AJ20+AF21+Clima!$F19-Calculations!AG21-Calculations!AH21-Constantes!$E$24)</f>
        <v>0</v>
      </c>
      <c r="AJ21" s="22">
        <f>AJ20+AF21+Clima!$F19-Calculations!AG21-Calculations!AH21-Calculations!AI21</f>
        <v>135.83519737143516</v>
      </c>
      <c r="AK21" s="21"/>
    </row>
    <row r="22" spans="2:37" x14ac:dyDescent="0.25">
      <c r="B22" s="17"/>
      <c r="C22" s="22">
        <v>17</v>
      </c>
      <c r="D22" s="22">
        <f>ET_Calcs!$I20*((1-Constantes!$D$21)*ET_Calcs!$K20+ET_Calcs!$L20)</f>
        <v>2.033228088172303</v>
      </c>
      <c r="E22" s="22">
        <f>MIN(D22*Constantes!$D$19,0.8*(H21+Clima!$F20-F22-G22-Constantes!$D$12))</f>
        <v>1.2029809443483204</v>
      </c>
      <c r="F22" s="22">
        <f>IF(Clima!$F20&gt;0.05*Constantes!$D$20,((Clima!$F20-0.05*Constantes!$D$20)^2)/(Clima!$F20+0.95*Constantes!$D$20),0)</f>
        <v>1.2793910491490298E-2</v>
      </c>
      <c r="G22" s="22">
        <f>MAX(0,H21+Clima!$F20-F22-Constantes!$D$11)</f>
        <v>4.5808878778930477</v>
      </c>
      <c r="H22" s="22">
        <f>H21+Clima!$F20-F22-E22-G22</f>
        <v>47.547019055651681</v>
      </c>
      <c r="I22" s="20"/>
      <c r="J22" s="22">
        <v>17</v>
      </c>
      <c r="K22" s="22">
        <f>ET_Calcs!$I20*((1-Constantes!$E$21)*ET_Calcs!$K20+ET_Calcs!$L20)</f>
        <v>2.033228088172303</v>
      </c>
      <c r="L22" s="22">
        <f>MIN(K22*Constantes!$E$19,0.8*(O21+Clima!$F20-M22-N22-Constantes!$D$12))</f>
        <v>1.2029809443483204</v>
      </c>
      <c r="M22" s="22">
        <f>IF(Clima!$F20&gt;0.05*Constantes!$E$20,((Clima!$F20-0.05*Constantes!$E$20)^2)/(Clima!$F20+0.95*Constantes!$E$20),0)</f>
        <v>1.2793910491490298E-2</v>
      </c>
      <c r="N22" s="22">
        <f>MAX(0,O21+Clima!$F20-M22-Constantes!$D$11)</f>
        <v>4.5808878778930477</v>
      </c>
      <c r="O22" s="22">
        <f>O21+Clima!$F20-M22-L22-N22</f>
        <v>47.547019055651681</v>
      </c>
      <c r="P22" s="22">
        <f>P21+(Coeficientes!$D$22*N22-Q22)/Coeficientes!$D$23</f>
        <v>0</v>
      </c>
      <c r="Q22" s="22">
        <f>10*Coeficientes!$D$24*P21/Constantes!$E$29</f>
        <v>0</v>
      </c>
      <c r="R22" s="22">
        <f>10000*(M22+Q22)*Escenarios!$E$7/Escenarios!$E$8</f>
        <v>0.41366977255818627</v>
      </c>
      <c r="S22" s="22">
        <f>MAX(0,Constantes!$D$15/((Calculations!V21+Calculations!R22+Clima!$F20)^2)+Coeficientes!$D$12)</f>
        <v>2.733776565221548</v>
      </c>
      <c r="T22" s="22">
        <f>MIN(ET_Calcs!$M20,0.8*(Calculations!V21+Calculations!R22+Clima!$F20-Calculations!S22-Constantes!$D$14))</f>
        <v>1.9645908485715642</v>
      </c>
      <c r="U22" s="22">
        <f>MAX(0,V21+R22+Clima!$F20-Calculations!S22-Calculations!T22-Constantes!$E$24)</f>
        <v>0</v>
      </c>
      <c r="V22" s="22">
        <f>V21+R22+Clima!$F20-Calculations!S22-Calculations!T22-Calculations!U22</f>
        <v>191.67986753834234</v>
      </c>
      <c r="W22" s="20"/>
      <c r="X22" s="22">
        <v>17</v>
      </c>
      <c r="Y22" s="22">
        <f>ET_Calcs!$I20*((1-Constantes!$F$21)*ET_Calcs!$K20+ET_Calcs!$L20)</f>
        <v>2.033228088172303</v>
      </c>
      <c r="Z22" s="22">
        <f>MIN(Y22*Constantes!$F$19,0.8*(AC21+Clima!$F20-AA22-AB22-Constantes!$D$12))</f>
        <v>1.2029809443483204</v>
      </c>
      <c r="AA22" s="22">
        <f>IF(Clima!$F20&gt;0.05*Constantes!$F$20,((Clima!$F20-0.05*Constantes!$F$20)^2)/(Clima!$F20+0.95*Constantes!$F$20),0)</f>
        <v>1.2793910491490298E-2</v>
      </c>
      <c r="AB22" s="22">
        <f>MAX(0,AC21+Clima!$F20-AA22-Constantes!$D$11)</f>
        <v>4.5808878778930477</v>
      </c>
      <c r="AC22" s="22">
        <f>AC21+Clima!$F20-AA22-Z22-AB22</f>
        <v>47.547019055651681</v>
      </c>
      <c r="AD22" s="22">
        <f>AD21+(Coeficientes!$D$22*AB22-AE22)/Coeficientes!$D$23</f>
        <v>0</v>
      </c>
      <c r="AE22" s="22">
        <f>10*Coeficientes!$D$24*AD21/Constantes!$F$29</f>
        <v>0</v>
      </c>
      <c r="AF22" s="22">
        <f>10000*(AA22+AE22)*Escenarios!$F$7/Escenarios!$F$8</f>
        <v>0.200437931033348</v>
      </c>
      <c r="AG22" s="22">
        <f>MAX(0,Constantes!$D$15/((Calculations!AJ21+Calculations!AF22+Clima!$F20)^2)+Coeficientes!$D$12)</f>
        <v>2.4896568730158863</v>
      </c>
      <c r="AH22" s="22">
        <f>MIN(ET_Calcs!$M20,0.8*(Calculations!AJ21+Calculations!AF22+Clima!$F20-Calculations!AG22-Constantes!$D$14))</f>
        <v>1.9645908485715642</v>
      </c>
      <c r="AI22" s="22">
        <f>MAX(0,AJ21+AF22+Clima!$F20-Calculations!AG22-Calculations!AH22-Constantes!$E$24)</f>
        <v>0</v>
      </c>
      <c r="AJ22" s="22">
        <f>AJ21+AF22+Clima!$F20-Calculations!AG22-Calculations!AH22-Calculations!AI22</f>
        <v>137.38138758088107</v>
      </c>
      <c r="AK22" s="21"/>
    </row>
    <row r="23" spans="2:37" x14ac:dyDescent="0.25">
      <c r="B23" s="17"/>
      <c r="C23" s="22">
        <v>18</v>
      </c>
      <c r="D23" s="22">
        <f>ET_Calcs!$I21*((1-Constantes!$D$21)*ET_Calcs!$K21+ET_Calcs!$L21)</f>
        <v>2.0487546375315753</v>
      </c>
      <c r="E23" s="22">
        <f>MIN(D23*Constantes!$D$19,0.8*(H22+Clima!$F21-F23-G23-Constantes!$D$12))</f>
        <v>1.2121673918105322</v>
      </c>
      <c r="F23" s="22">
        <f>IF(Clima!$F21&gt;0.05*Constantes!$D$20,((Clima!$F21-0.05*Constantes!$D$20)^2)/(Clima!$F21+0.95*Constantes!$D$20),0)</f>
        <v>2.6884666372072465E-2</v>
      </c>
      <c r="G23" s="22">
        <f>MAX(0,H22+Clima!$F21-F23-Constantes!$D$11)</f>
        <v>5.0701343892796089</v>
      </c>
      <c r="H23" s="22">
        <f>H22+Clima!$F21-F23-E23-G23</f>
        <v>47.537832608189468</v>
      </c>
      <c r="I23" s="20"/>
      <c r="J23" s="22">
        <v>18</v>
      </c>
      <c r="K23" s="22">
        <f>ET_Calcs!$I21*((1-Constantes!$E$21)*ET_Calcs!$K21+ET_Calcs!$L21)</f>
        <v>2.0487546375315753</v>
      </c>
      <c r="L23" s="22">
        <f>MIN(K23*Constantes!$E$19,0.8*(O22+Clima!$F21-M23-N23-Constantes!$D$12))</f>
        <v>1.2121673918105322</v>
      </c>
      <c r="M23" s="22">
        <f>IF(Clima!$F21&gt;0.05*Constantes!$E$20,((Clima!$F21-0.05*Constantes!$E$20)^2)/(Clima!$F21+0.95*Constantes!$E$20),0)</f>
        <v>2.6884666372072465E-2</v>
      </c>
      <c r="N23" s="22">
        <f>MAX(0,O22+Clima!$F21-M23-Constantes!$D$11)</f>
        <v>5.0701343892796089</v>
      </c>
      <c r="O23" s="22">
        <f>O22+Clima!$F21-M23-L23-N23</f>
        <v>47.537832608189468</v>
      </c>
      <c r="P23" s="22">
        <f>P22+(Coeficientes!$D$22*N23-Q23)/Coeficientes!$D$23</f>
        <v>0</v>
      </c>
      <c r="Q23" s="22">
        <f>10*Coeficientes!$D$24*P22/Constantes!$E$29</f>
        <v>0</v>
      </c>
      <c r="R23" s="22">
        <f>10000*(M23+Q23)*Escenarios!$E$7/Escenarios!$E$8</f>
        <v>0.8692708793636762</v>
      </c>
      <c r="S23" s="22">
        <f>MAX(0,Constantes!$D$15/((Calculations!V22+Calculations!R23+Clima!$F21)^2)+Coeficientes!$D$12)</f>
        <v>2.7403516544332889</v>
      </c>
      <c r="T23" s="22">
        <f>MIN(ET_Calcs!$M21,0.8*(Calculations!V22+Calculations!R23+Clima!$F21-Calculations!S23-Constantes!$D$14))</f>
        <v>1.9795829162983152</v>
      </c>
      <c r="U23" s="22">
        <f>MAX(0,V22+R23+Clima!$F21-Calculations!S23-Calculations!T23-Constantes!$E$24)</f>
        <v>0</v>
      </c>
      <c r="V23" s="22">
        <f>V22+R23+Clima!$F21-Calculations!S23-Calculations!T23-Calculations!U23</f>
        <v>194.12920384697443</v>
      </c>
      <c r="W23" s="20"/>
      <c r="X23" s="22">
        <v>18</v>
      </c>
      <c r="Y23" s="22">
        <f>ET_Calcs!$I21*((1-Constantes!$F$21)*ET_Calcs!$K21+ET_Calcs!$L21)</f>
        <v>2.0487546375315753</v>
      </c>
      <c r="Z23" s="22">
        <f>MIN(Y23*Constantes!$F$19,0.8*(AC22+Clima!$F21-AA23-AB23-Constantes!$D$12))</f>
        <v>1.2121673918105322</v>
      </c>
      <c r="AA23" s="22">
        <f>IF(Clima!$F21&gt;0.05*Constantes!$F$20,((Clima!$F21-0.05*Constantes!$F$20)^2)/(Clima!$F21+0.95*Constantes!$F$20),0)</f>
        <v>2.6884666372072465E-2</v>
      </c>
      <c r="AB23" s="22">
        <f>MAX(0,AC22+Clima!$F21-AA23-Constantes!$D$11)</f>
        <v>5.0701343892796089</v>
      </c>
      <c r="AC23" s="22">
        <f>AC22+Clima!$F21-AA23-Z23-AB23</f>
        <v>47.537832608189468</v>
      </c>
      <c r="AD23" s="22">
        <f>AD22+(Coeficientes!$D$22*AB23-AE23)/Coeficientes!$D$23</f>
        <v>0</v>
      </c>
      <c r="AE23" s="22">
        <f>10*Coeficientes!$D$24*AD22/Constantes!$F$29</f>
        <v>0</v>
      </c>
      <c r="AF23" s="22">
        <f>10000*(AA23+AE23)*Escenarios!$F$7/Escenarios!$F$8</f>
        <v>0.42119310649580188</v>
      </c>
      <c r="AG23" s="22">
        <f>MAX(0,Constantes!$D$15/((Calculations!AJ22+Calculations!AF23+Clima!$F21)^2)+Coeficientes!$D$12)</f>
        <v>2.5055874686376156</v>
      </c>
      <c r="AH23" s="22">
        <f>MIN(ET_Calcs!$M21,0.8*(Calculations!AJ22+Calculations!AF23+Clima!$F21-Calculations!AG23-Constantes!$D$14))</f>
        <v>1.9795829162983152</v>
      </c>
      <c r="AI23" s="22">
        <f>MAX(0,AJ22+AF23+Clima!$F21-Calculations!AG23-Calculations!AH23-Constantes!$E$24)</f>
        <v>0</v>
      </c>
      <c r="AJ23" s="22">
        <f>AJ22+AF23+Clima!$F21-Calculations!AG23-Calculations!AH23-Calculations!AI23</f>
        <v>139.61741030244093</v>
      </c>
      <c r="AK23" s="21"/>
    </row>
    <row r="24" spans="2:37" x14ac:dyDescent="0.25">
      <c r="B24" s="17"/>
      <c r="C24" s="22">
        <v>19</v>
      </c>
      <c r="D24" s="22">
        <f>ET_Calcs!$I22*((1-Constantes!$D$21)*ET_Calcs!$K22+ET_Calcs!$L22)</f>
        <v>2.0165420405845791</v>
      </c>
      <c r="E24" s="22">
        <f>MIN(D24*Constantes!$D$19,0.8*(H23+Clima!$F22-F24-G24-Constantes!$D$12))</f>
        <v>1.1931084674721206</v>
      </c>
      <c r="F24" s="22">
        <f>IF(Clima!$F22&gt;0.05*Constantes!$D$20,((Clima!$F22-0.05*Constantes!$D$20)^2)/(Clima!$F22+0.95*Constantes!$D$20),0)</f>
        <v>0</v>
      </c>
      <c r="G24" s="22">
        <f>MAX(0,H23+Clima!$F22-F24-Constantes!$D$11)</f>
        <v>0</v>
      </c>
      <c r="H24" s="22">
        <f>H23+Clima!$F22-F24-E24-G24</f>
        <v>47.544724140717349</v>
      </c>
      <c r="I24" s="20"/>
      <c r="J24" s="22">
        <v>19</v>
      </c>
      <c r="K24" s="22">
        <f>ET_Calcs!$I22*((1-Constantes!$E$21)*ET_Calcs!$K22+ET_Calcs!$L22)</f>
        <v>2.0165420405845791</v>
      </c>
      <c r="L24" s="22">
        <f>MIN(K24*Constantes!$E$19,0.8*(O23+Clima!$F22-M24-N24-Constantes!$D$12))</f>
        <v>1.1931084674721206</v>
      </c>
      <c r="M24" s="22">
        <f>IF(Clima!$F22&gt;0.05*Constantes!$E$20,((Clima!$F22-0.05*Constantes!$E$20)^2)/(Clima!$F22+0.95*Constantes!$E$20),0)</f>
        <v>0</v>
      </c>
      <c r="N24" s="22">
        <f>MAX(0,O23+Clima!$F22-M24-Constantes!$D$11)</f>
        <v>0</v>
      </c>
      <c r="O24" s="22">
        <f>O23+Clima!$F22-M24-L24-N24</f>
        <v>47.544724140717349</v>
      </c>
      <c r="P24" s="22">
        <f>P23+(Coeficientes!$D$22*N24-Q24)/Coeficientes!$D$23</f>
        <v>0</v>
      </c>
      <c r="Q24" s="22">
        <f>10*Coeficientes!$D$24*P23/Constantes!$E$29</f>
        <v>0</v>
      </c>
      <c r="R24" s="22">
        <f>10000*(M24+Q24)*Escenarios!$E$7/Escenarios!$E$8</f>
        <v>0</v>
      </c>
      <c r="S24" s="22">
        <f>MAX(0,Constantes!$D$15/((Calculations!V23+Calculations!R24+Clima!$F22)^2)+Coeficientes!$D$12)</f>
        <v>2.7309093380244271</v>
      </c>
      <c r="T24" s="22">
        <f>MIN(ET_Calcs!$M22,0.8*(Calculations!V23+Calculations!R24+Clima!$F22-Calculations!S24-Constantes!$D$14))</f>
        <v>1.9484699786552586</v>
      </c>
      <c r="U24" s="22">
        <f>MAX(0,V23+R24+Clima!$F22-Calculations!S24-Calculations!T24-Constantes!$E$24)</f>
        <v>0</v>
      </c>
      <c r="V24" s="22">
        <f>V23+R24+Clima!$F22-Calculations!S24-Calculations!T24-Calculations!U24</f>
        <v>190.64982453029475</v>
      </c>
      <c r="W24" s="20"/>
      <c r="X24" s="22">
        <v>19</v>
      </c>
      <c r="Y24" s="22">
        <f>ET_Calcs!$I22*((1-Constantes!$F$21)*ET_Calcs!$K22+ET_Calcs!$L22)</f>
        <v>2.0165420405845791</v>
      </c>
      <c r="Z24" s="22">
        <f>MIN(Y24*Constantes!$F$19,0.8*(AC23+Clima!$F22-AA24-AB24-Constantes!$D$12))</f>
        <v>1.1931084674721206</v>
      </c>
      <c r="AA24" s="22">
        <f>IF(Clima!$F22&gt;0.05*Constantes!$F$20,((Clima!$F22-0.05*Constantes!$F$20)^2)/(Clima!$F22+0.95*Constantes!$F$20),0)</f>
        <v>0</v>
      </c>
      <c r="AB24" s="22">
        <f>MAX(0,AC23+Clima!$F22-AA24-Constantes!$D$11)</f>
        <v>0</v>
      </c>
      <c r="AC24" s="22">
        <f>AC23+Clima!$F22-AA24-Z24-AB24</f>
        <v>47.544724140717349</v>
      </c>
      <c r="AD24" s="22">
        <f>AD23+(Coeficientes!$D$22*AB24-AE24)/Coeficientes!$D$23</f>
        <v>0</v>
      </c>
      <c r="AE24" s="22">
        <f>10*Coeficientes!$D$24*AD23/Constantes!$F$29</f>
        <v>0</v>
      </c>
      <c r="AF24" s="22">
        <f>10000*(AA24+AE24)*Escenarios!$F$7/Escenarios!$F$8</f>
        <v>0</v>
      </c>
      <c r="AG24" s="22">
        <f>MAX(0,Constantes!$D$15/((Calculations!AJ23+Calculations!AF24+Clima!$F22)^2)+Coeficientes!$D$12)</f>
        <v>2.4822497938015555</v>
      </c>
      <c r="AH24" s="22">
        <f>MIN(ET_Calcs!$M22,0.8*(Calculations!AJ23+Calculations!AF24+Clima!$F22-Calculations!AG24-Constantes!$D$14))</f>
        <v>1.9484699786552586</v>
      </c>
      <c r="AI24" s="22">
        <f>MAX(0,AJ23+AF24+Clima!$F22-Calculations!AG24-Calculations!AH24-Constantes!$E$24)</f>
        <v>0</v>
      </c>
      <c r="AJ24" s="22">
        <f>AJ23+AF24+Clima!$F22-Calculations!AG24-Calculations!AH24-Calculations!AI24</f>
        <v>136.38669052998412</v>
      </c>
      <c r="AK24" s="21"/>
    </row>
    <row r="25" spans="2:37" x14ac:dyDescent="0.25">
      <c r="B25" s="17"/>
      <c r="C25" s="22">
        <v>20</v>
      </c>
      <c r="D25" s="22">
        <f>ET_Calcs!$I23*((1-Constantes!$D$21)*ET_Calcs!$K23+ET_Calcs!$L23)</f>
        <v>2.0160943850895805</v>
      </c>
      <c r="E25" s="22">
        <f>MIN(D25*Constantes!$D$19,0.8*(H24+Clima!$F23-F25-G25-Constantes!$D$12))</f>
        <v>1.1928436073547295</v>
      </c>
      <c r="F25" s="22">
        <f>IF(Clima!$F23&gt;0.05*Constantes!$D$20,((Clima!$F23-0.05*Constantes!$D$20)^2)/(Clima!$F23+0.95*Constantes!$D$20),0)</f>
        <v>0.42097052217398839</v>
      </c>
      <c r="G25" s="22">
        <f>MAX(0,H24+Clima!$F23-F25-Constantes!$D$11)</f>
        <v>9.573753618543364</v>
      </c>
      <c r="H25" s="22">
        <f>H24+Clima!$F23-F25-E25-G25</f>
        <v>47.557156392645268</v>
      </c>
      <c r="I25" s="20"/>
      <c r="J25" s="22">
        <v>20</v>
      </c>
      <c r="K25" s="22">
        <f>ET_Calcs!$I23*((1-Constantes!$E$21)*ET_Calcs!$K23+ET_Calcs!$L23)</f>
        <v>2.0160943850895805</v>
      </c>
      <c r="L25" s="22">
        <f>MIN(K25*Constantes!$E$19,0.8*(O24+Clima!$F23-M25-N25-Constantes!$D$12))</f>
        <v>1.1928436073547295</v>
      </c>
      <c r="M25" s="22">
        <f>IF(Clima!$F23&gt;0.05*Constantes!$E$20,((Clima!$F23-0.05*Constantes!$E$20)^2)/(Clima!$F23+0.95*Constantes!$E$20),0)</f>
        <v>0.42097052217398839</v>
      </c>
      <c r="N25" s="22">
        <f>MAX(0,O24+Clima!$F23-M25-Constantes!$D$11)</f>
        <v>9.573753618543364</v>
      </c>
      <c r="O25" s="22">
        <f>O24+Clima!$F23-M25-L25-N25</f>
        <v>47.557156392645268</v>
      </c>
      <c r="P25" s="22">
        <f>P24+(Coeficientes!$D$22*N25-Q25)/Coeficientes!$D$23</f>
        <v>0</v>
      </c>
      <c r="Q25" s="22">
        <f>10*Coeficientes!$D$24*P24/Constantes!$E$29</f>
        <v>0</v>
      </c>
      <c r="R25" s="22">
        <f>10000*(M25+Q25)*Escenarios!$E$7/Escenarios!$E$8</f>
        <v>13.611380216958956</v>
      </c>
      <c r="S25" s="22">
        <f>MAX(0,Constantes!$D$15/((Calculations!V24+Calculations!R25+Clima!$F23)^2)+Coeficientes!$D$12)</f>
        <v>2.7788459896547542</v>
      </c>
      <c r="T25" s="22">
        <f>MIN(ET_Calcs!$M23,0.8*(Calculations!V24+Calculations!R25+Clima!$F23-Calculations!S25-Constantes!$D$14))</f>
        <v>1.9480332415869668</v>
      </c>
      <c r="U25" s="22">
        <f>MAX(0,V24+R25+Clima!$F23-Calculations!S25-Calculations!T25-Constantes!$E$24)</f>
        <v>0</v>
      </c>
      <c r="V25" s="22">
        <f>V24+R25+Clima!$F23-Calculations!S25-Calculations!T25-Calculations!U25</f>
        <v>210.73432551601201</v>
      </c>
      <c r="W25" s="20"/>
      <c r="X25" s="22">
        <v>20</v>
      </c>
      <c r="Y25" s="22">
        <f>ET_Calcs!$I23*((1-Constantes!$F$21)*ET_Calcs!$K23+ET_Calcs!$L23)</f>
        <v>2.0160943850895805</v>
      </c>
      <c r="Z25" s="22">
        <f>MIN(Y25*Constantes!$F$19,0.8*(AC24+Clima!$F23-AA25-AB25-Constantes!$D$12))</f>
        <v>1.1928436073547295</v>
      </c>
      <c r="AA25" s="22">
        <f>IF(Clima!$F23&gt;0.05*Constantes!$F$20,((Clima!$F23-0.05*Constantes!$F$20)^2)/(Clima!$F23+0.95*Constantes!$F$20),0)</f>
        <v>0.42097052217398839</v>
      </c>
      <c r="AB25" s="22">
        <f>MAX(0,AC24+Clima!$F23-AA25-Constantes!$D$11)</f>
        <v>9.573753618543364</v>
      </c>
      <c r="AC25" s="22">
        <f>AC24+Clima!$F23-AA25-Z25-AB25</f>
        <v>47.557156392645268</v>
      </c>
      <c r="AD25" s="22">
        <f>AD24+(Coeficientes!$D$22*AB25-AE25)/Coeficientes!$D$23</f>
        <v>0</v>
      </c>
      <c r="AE25" s="22">
        <f>10*Coeficientes!$D$24*AD24/Constantes!$F$29</f>
        <v>0</v>
      </c>
      <c r="AF25" s="22">
        <f>10000*(AA25+AE25)*Escenarios!$F$7/Escenarios!$F$8</f>
        <v>6.5952048473924858</v>
      </c>
      <c r="AG25" s="22">
        <f>MAX(0,Constantes!$D$15/((Calculations!AJ24+Calculations!AF25+Clima!$F23)^2)+Coeficientes!$D$12)</f>
        <v>2.5681168836365051</v>
      </c>
      <c r="AH25" s="22">
        <f>MIN(ET_Calcs!$M23,0.8*(Calculations!AJ24+Calculations!AF25+Clima!$F23-Calculations!AG25-Constantes!$D$14))</f>
        <v>1.9480332415869668</v>
      </c>
      <c r="AI25" s="22">
        <f>MAX(0,AJ24+AF25+Clima!$F23-Calculations!AG25-Calculations!AH25-Constantes!$E$24)</f>
        <v>0</v>
      </c>
      <c r="AJ25" s="22">
        <f>AJ24+AF25+Clima!$F23-Calculations!AG25-Calculations!AH25-Calculations!AI25</f>
        <v>149.66574525215316</v>
      </c>
      <c r="AK25" s="21"/>
    </row>
    <row r="26" spans="2:37" x14ac:dyDescent="0.25">
      <c r="B26" s="17"/>
      <c r="C26" s="22">
        <v>21</v>
      </c>
      <c r="D26" s="22">
        <f>ET_Calcs!$I24*((1-Constantes!$D$21)*ET_Calcs!$K24+ET_Calcs!$L24)</f>
        <v>2.0050060757966981</v>
      </c>
      <c r="E26" s="22">
        <f>MIN(D26*Constantes!$D$19,0.8*(H25+Clima!$F24-F26-G26-Constantes!$D$12))</f>
        <v>1.1862830916595284</v>
      </c>
      <c r="F26" s="22">
        <f>IF(Clima!$F24&gt;0.05*Constantes!$D$20,((Clima!$F24-0.05*Constantes!$D$20)^2)/(Clima!$F24+0.95*Constantes!$D$20),0)</f>
        <v>1.5130117719221099</v>
      </c>
      <c r="G26" s="22">
        <f>MAX(0,H25+Clima!$F24-F26-Constantes!$D$11)</f>
        <v>14.694144620723151</v>
      </c>
      <c r="H26" s="22">
        <f>H25+Clima!$F24-F26-E26-G26</f>
        <v>47.563716908340474</v>
      </c>
      <c r="I26" s="20"/>
      <c r="J26" s="22">
        <v>21</v>
      </c>
      <c r="K26" s="22">
        <f>ET_Calcs!$I24*((1-Constantes!$E$21)*ET_Calcs!$K24+ET_Calcs!$L24)</f>
        <v>2.0050060757966981</v>
      </c>
      <c r="L26" s="22">
        <f>MIN(K26*Constantes!$E$19,0.8*(O25+Clima!$F24-M26-N26-Constantes!$D$12))</f>
        <v>1.1862830916595284</v>
      </c>
      <c r="M26" s="22">
        <f>IF(Clima!$F24&gt;0.05*Constantes!$E$20,((Clima!$F24-0.05*Constantes!$E$20)^2)/(Clima!$F24+0.95*Constantes!$E$20),0)</f>
        <v>1.5130117719221099</v>
      </c>
      <c r="N26" s="22">
        <f>MAX(0,O25+Clima!$F24-M26-Constantes!$D$11)</f>
        <v>14.694144620723151</v>
      </c>
      <c r="O26" s="22">
        <f>O25+Clima!$F24-M26-L26-N26</f>
        <v>47.563716908340474</v>
      </c>
      <c r="P26" s="22">
        <f>P25+(Coeficientes!$D$22*N26-Q26)/Coeficientes!$D$23</f>
        <v>0</v>
      </c>
      <c r="Q26" s="22">
        <f>10*Coeficientes!$D$24*P25/Constantes!$E$29</f>
        <v>0</v>
      </c>
      <c r="R26" s="22">
        <f>10000*(M26+Q26)*Escenarios!$E$7/Escenarios!$E$8</f>
        <v>48.920713958814886</v>
      </c>
      <c r="S26" s="22">
        <f>MAX(0,Constantes!$D$15/((Calculations!V25+Calculations!R26+Clima!$F24)^2)+Coeficientes!$D$12)</f>
        <v>2.8662478171125345</v>
      </c>
      <c r="T26" s="22">
        <f>MIN(ET_Calcs!$M24,0.8*(Calculations!V25+Calculations!R26+Clima!$F24-Calculations!S26-Constantes!$D$14))</f>
        <v>1.9373221574889792</v>
      </c>
      <c r="U26" s="22">
        <f>MAX(0,V25+R26+Clima!$F24-Calculations!S26-Calculations!T26-Constantes!$E$24)</f>
        <v>0</v>
      </c>
      <c r="V26" s="22">
        <f>V25+R26+Clima!$F24-Calculations!S26-Calculations!T26-Calculations!U26</f>
        <v>272.25146950022531</v>
      </c>
      <c r="W26" s="20"/>
      <c r="X26" s="22">
        <v>21</v>
      </c>
      <c r="Y26" s="22">
        <f>ET_Calcs!$I24*((1-Constantes!$F$21)*ET_Calcs!$K24+ET_Calcs!$L24)</f>
        <v>2.0050060757966981</v>
      </c>
      <c r="Z26" s="22">
        <f>MIN(Y26*Constantes!$F$19,0.8*(AC25+Clima!$F24-AA26-AB26-Constantes!$D$12))</f>
        <v>1.1862830916595284</v>
      </c>
      <c r="AA26" s="22">
        <f>IF(Clima!$F24&gt;0.05*Constantes!$F$20,((Clima!$F24-0.05*Constantes!$F$20)^2)/(Clima!$F24+0.95*Constantes!$F$20),0)</f>
        <v>1.5130117719221099</v>
      </c>
      <c r="AB26" s="22">
        <f>MAX(0,AC25+Clima!$F24-AA26-Constantes!$D$11)</f>
        <v>14.694144620723151</v>
      </c>
      <c r="AC26" s="22">
        <f>AC25+Clima!$F24-AA26-Z26-AB26</f>
        <v>47.563716908340474</v>
      </c>
      <c r="AD26" s="22">
        <f>AD25+(Coeficientes!$D$22*AB26-AE26)/Coeficientes!$D$23</f>
        <v>0</v>
      </c>
      <c r="AE26" s="22">
        <f>10*Coeficientes!$D$24*AD25/Constantes!$F$29</f>
        <v>0</v>
      </c>
      <c r="AF26" s="22">
        <f>10000*(AA26+AE26)*Escenarios!$F$7/Escenarios!$F$8</f>
        <v>23.703851093446389</v>
      </c>
      <c r="AG26" s="22">
        <f>MAX(0,Constantes!$D$15/((Calculations!AJ25+Calculations!AF26+Clima!$F24)^2)+Coeficientes!$D$12)</f>
        <v>2.7178924785294662</v>
      </c>
      <c r="AH26" s="22">
        <f>MIN(ET_Calcs!$M24,0.8*(Calculations!AJ25+Calculations!AF26+Clima!$F24-Calculations!AG26-Constantes!$D$14))</f>
        <v>1.9373221574889792</v>
      </c>
      <c r="AI26" s="22">
        <f>MAX(0,AJ25+AF26+Clima!$F24-Calculations!AG26-Calculations!AH26-Constantes!$E$24)</f>
        <v>0</v>
      </c>
      <c r="AJ26" s="22">
        <f>AJ25+AF26+Clima!$F24-Calculations!AG26-Calculations!AH26-Calculations!AI26</f>
        <v>186.1143817095811</v>
      </c>
      <c r="AK26" s="21"/>
    </row>
    <row r="27" spans="2:37" x14ac:dyDescent="0.25">
      <c r="B27" s="17"/>
      <c r="C27" s="22">
        <v>22</v>
      </c>
      <c r="D27" s="22">
        <f>ET_Calcs!$I25*((1-Constantes!$D$21)*ET_Calcs!$K25+ET_Calcs!$L25)</f>
        <v>1.9567713327484413</v>
      </c>
      <c r="E27" s="22">
        <f>MIN(D27*Constantes!$D$19,0.8*(H26+Clima!$F25-F27-G27-Constantes!$D$12))</f>
        <v>1.1577444947947024</v>
      </c>
      <c r="F27" s="22">
        <f>IF(Clima!$F25&gt;0.05*Constantes!$D$20,((Clima!$F25-0.05*Constantes!$D$20)^2)/(Clima!$F25+0.95*Constantes!$D$20),0)</f>
        <v>0</v>
      </c>
      <c r="G27" s="22">
        <f>MAX(0,H26+Clima!$F25-F27-Constantes!$D$11)</f>
        <v>2.3137169083404743</v>
      </c>
      <c r="H27" s="22">
        <f>H26+Clima!$F25-F27-E27-G27</f>
        <v>47.592255505205294</v>
      </c>
      <c r="I27" s="20"/>
      <c r="J27" s="22">
        <v>22</v>
      </c>
      <c r="K27" s="22">
        <f>ET_Calcs!$I25*((1-Constantes!$E$21)*ET_Calcs!$K25+ET_Calcs!$L25)</f>
        <v>1.9567713327484413</v>
      </c>
      <c r="L27" s="22">
        <f>MIN(K27*Constantes!$E$19,0.8*(O26+Clima!$F25-M27-N27-Constantes!$D$12))</f>
        <v>1.1577444947947024</v>
      </c>
      <c r="M27" s="22">
        <f>IF(Clima!$F25&gt;0.05*Constantes!$E$20,((Clima!$F25-0.05*Constantes!$E$20)^2)/(Clima!$F25+0.95*Constantes!$E$20),0)</f>
        <v>0</v>
      </c>
      <c r="N27" s="22">
        <f>MAX(0,O26+Clima!$F25-M27-Constantes!$D$11)</f>
        <v>2.3137169083404743</v>
      </c>
      <c r="O27" s="22">
        <f>O26+Clima!$F25-M27-L27-N27</f>
        <v>47.592255505205294</v>
      </c>
      <c r="P27" s="22">
        <f>P26+(Coeficientes!$D$22*N27-Q27)/Coeficientes!$D$23</f>
        <v>0</v>
      </c>
      <c r="Q27" s="22">
        <f>10*Coeficientes!$D$24*P26/Constantes!$E$29</f>
        <v>0</v>
      </c>
      <c r="R27" s="22">
        <f>10000*(M27+Q27)*Escenarios!$E$7/Escenarios!$E$8</f>
        <v>0</v>
      </c>
      <c r="S27" s="22">
        <f>MAX(0,Constantes!$D$15/((Calculations!V26+Calculations!R27+Clima!$F25)^2)+Coeficientes!$D$12)</f>
        <v>2.8649802449170401</v>
      </c>
      <c r="T27" s="22">
        <f>MIN(ET_Calcs!$M25,0.8*(Calculations!V26+Calculations!R27+Clima!$F25-Calculations!S27-Constantes!$D$14))</f>
        <v>1.8907568161358865</v>
      </c>
      <c r="U27" s="22">
        <f>MAX(0,V26+R27+Clima!$F25-Calculations!S27-Calculations!T27-Constantes!$E$24)</f>
        <v>0</v>
      </c>
      <c r="V27" s="22">
        <f>V26+R27+Clima!$F25-Calculations!S27-Calculations!T27-Calculations!U27</f>
        <v>270.9957324391724</v>
      </c>
      <c r="W27" s="20"/>
      <c r="X27" s="22">
        <v>22</v>
      </c>
      <c r="Y27" s="22">
        <f>ET_Calcs!$I25*((1-Constantes!$F$21)*ET_Calcs!$K25+ET_Calcs!$L25)</f>
        <v>1.9567713327484413</v>
      </c>
      <c r="Z27" s="22">
        <f>MIN(Y27*Constantes!$F$19,0.8*(AC26+Clima!$F25-AA27-AB27-Constantes!$D$12))</f>
        <v>1.1577444947947024</v>
      </c>
      <c r="AA27" s="22">
        <f>IF(Clima!$F25&gt;0.05*Constantes!$F$20,((Clima!$F25-0.05*Constantes!$F$20)^2)/(Clima!$F25+0.95*Constantes!$F$20),0)</f>
        <v>0</v>
      </c>
      <c r="AB27" s="22">
        <f>MAX(0,AC26+Clima!$F25-AA27-Constantes!$D$11)</f>
        <v>2.3137169083404743</v>
      </c>
      <c r="AC27" s="22">
        <f>AC26+Clima!$F25-AA27-Z27-AB27</f>
        <v>47.592255505205294</v>
      </c>
      <c r="AD27" s="22">
        <f>AD26+(Coeficientes!$D$22*AB27-AE27)/Coeficientes!$D$23</f>
        <v>0</v>
      </c>
      <c r="AE27" s="22">
        <f>10*Coeficientes!$D$24*AD26/Constantes!$F$29</f>
        <v>0</v>
      </c>
      <c r="AF27" s="22">
        <f>10000*(AA27+AE27)*Escenarios!$F$7/Escenarios!$F$8</f>
        <v>0</v>
      </c>
      <c r="AG27" s="22">
        <f>MAX(0,Constantes!$D$15/((Calculations!AJ26+Calculations!AF27+Clima!$F25)^2)+Coeficientes!$D$12)</f>
        <v>2.7144445598411098</v>
      </c>
      <c r="AH27" s="22">
        <f>MIN(ET_Calcs!$M25,0.8*(Calculations!AJ26+Calculations!AF27+Clima!$F25-Calculations!AG27-Constantes!$D$14))</f>
        <v>1.8907568161358865</v>
      </c>
      <c r="AI27" s="22">
        <f>MAX(0,AJ26+AF27+Clima!$F25-Calculations!AG27-Calculations!AH27-Constantes!$E$24)</f>
        <v>0</v>
      </c>
      <c r="AJ27" s="22">
        <f>AJ26+AF27+Clima!$F25-Calculations!AG27-Calculations!AH27-Calculations!AI27</f>
        <v>185.00918033360412</v>
      </c>
      <c r="AK27" s="21"/>
    </row>
    <row r="28" spans="2:37" x14ac:dyDescent="0.25">
      <c r="B28" s="17"/>
      <c r="C28" s="22">
        <v>23</v>
      </c>
      <c r="D28" s="22">
        <f>ET_Calcs!$I26*((1-Constantes!$D$21)*ET_Calcs!$K26+ET_Calcs!$L26)</f>
        <v>2.0515460651177135</v>
      </c>
      <c r="E28" s="22">
        <f>MIN(D28*Constantes!$D$19,0.8*(H27+Clima!$F26-F28-G28-Constantes!$D$12))</f>
        <v>1.2138189695224411</v>
      </c>
      <c r="F28" s="22">
        <f>IF(Clima!$F26&gt;0.05*Constantes!$D$20,((Clima!$F26-0.05*Constantes!$D$20)^2)/(Clima!$F26+0.95*Constantes!$D$20),0)</f>
        <v>9.3002959919912601E-2</v>
      </c>
      <c r="G28" s="22">
        <f>MAX(0,H27+Clima!$F26-F28-Constantes!$D$11)</f>
        <v>6.4492525452853826</v>
      </c>
      <c r="H28" s="22">
        <f>H27+Clima!$F26-F28-E28-G28</f>
        <v>47.536181030477557</v>
      </c>
      <c r="I28" s="20"/>
      <c r="J28" s="22">
        <v>23</v>
      </c>
      <c r="K28" s="22">
        <f>ET_Calcs!$I26*((1-Constantes!$E$21)*ET_Calcs!$K26+ET_Calcs!$L26)</f>
        <v>2.0515460651177135</v>
      </c>
      <c r="L28" s="22">
        <f>MIN(K28*Constantes!$E$19,0.8*(O27+Clima!$F26-M28-N28-Constantes!$D$12))</f>
        <v>1.2138189695224411</v>
      </c>
      <c r="M28" s="22">
        <f>IF(Clima!$F26&gt;0.05*Constantes!$E$20,((Clima!$F26-0.05*Constantes!$E$20)^2)/(Clima!$F26+0.95*Constantes!$E$20),0)</f>
        <v>9.3002959919912601E-2</v>
      </c>
      <c r="N28" s="22">
        <f>MAX(0,O27+Clima!$F26-M28-Constantes!$D$11)</f>
        <v>6.4492525452853826</v>
      </c>
      <c r="O28" s="22">
        <f>O27+Clima!$F26-M28-L28-N28</f>
        <v>47.536181030477557</v>
      </c>
      <c r="P28" s="22">
        <f>P27+(Coeficientes!$D$22*N28-Q28)/Coeficientes!$D$23</f>
        <v>0</v>
      </c>
      <c r="Q28" s="22">
        <f>10*Coeficientes!$D$24*P27/Constantes!$E$29</f>
        <v>0</v>
      </c>
      <c r="R28" s="22">
        <f>10000*(M28+Q28)*Escenarios!$E$7/Escenarios!$E$8</f>
        <v>3.0070957040771735</v>
      </c>
      <c r="S28" s="22">
        <f>MAX(0,Constantes!$D$15/((Calculations!V27+Calculations!R28+Clima!$F26)^2)+Coeficientes!$D$12)</f>
        <v>2.8706249374694157</v>
      </c>
      <c r="T28" s="22">
        <f>MIN(ET_Calcs!$M26,0.8*(Calculations!V27+Calculations!R28+Clima!$F26-Calculations!S28-Constantes!$D$14))</f>
        <v>1.9822548792506787</v>
      </c>
      <c r="U28" s="22">
        <f>MAX(0,V27+R28+Clima!$F26-Calculations!S28-Calculations!T28-Constantes!$E$24)</f>
        <v>0</v>
      </c>
      <c r="V28" s="22">
        <f>V27+R28+Clima!$F26-Calculations!S28-Calculations!T28-Calculations!U28</f>
        <v>276.8499483265295</v>
      </c>
      <c r="W28" s="20"/>
      <c r="X28" s="22">
        <v>23</v>
      </c>
      <c r="Y28" s="22">
        <f>ET_Calcs!$I26*((1-Constantes!$F$21)*ET_Calcs!$K26+ET_Calcs!$L26)</f>
        <v>2.0515460651177135</v>
      </c>
      <c r="Z28" s="22">
        <f>MIN(Y28*Constantes!$F$19,0.8*(AC27+Clima!$F26-AA28-AB28-Constantes!$D$12))</f>
        <v>1.2138189695224411</v>
      </c>
      <c r="AA28" s="22">
        <f>IF(Clima!$F26&gt;0.05*Constantes!$F$20,((Clima!$F26-0.05*Constantes!$F$20)^2)/(Clima!$F26+0.95*Constantes!$F$20),0)</f>
        <v>9.3002959919912601E-2</v>
      </c>
      <c r="AB28" s="22">
        <f>MAX(0,AC27+Clima!$F26-AA28-Constantes!$D$11)</f>
        <v>6.4492525452853826</v>
      </c>
      <c r="AC28" s="22">
        <f>AC27+Clima!$F26-AA28-Z28-AB28</f>
        <v>47.536181030477557</v>
      </c>
      <c r="AD28" s="22">
        <f>AD27+(Coeficientes!$D$22*AB28-AE28)/Coeficientes!$D$23</f>
        <v>0</v>
      </c>
      <c r="AE28" s="22">
        <f>10*Coeficientes!$D$24*AD27/Constantes!$F$29</f>
        <v>0</v>
      </c>
      <c r="AF28" s="22">
        <f>10000*(AA28+AE28)*Escenarios!$F$7/Escenarios!$F$8</f>
        <v>1.4570463720786309</v>
      </c>
      <c r="AG28" s="22">
        <f>MAX(0,Constantes!$D$15/((Calculations!AJ27+Calculations!AF28+Clima!$F26)^2)+Coeficientes!$D$12)</f>
        <v>2.727676195938221</v>
      </c>
      <c r="AH28" s="22">
        <f>MIN(ET_Calcs!$M26,0.8*(Calculations!AJ27+Calculations!AF28+Clima!$F26-Calculations!AG28-Constantes!$D$14))</f>
        <v>1.9822548792506787</v>
      </c>
      <c r="AI28" s="22">
        <f>MAX(0,AJ27+AF28+Clima!$F26-Calculations!AG28-Calculations!AH28-Constantes!$E$24)</f>
        <v>0</v>
      </c>
      <c r="AJ28" s="22">
        <f>AJ27+AF28+Clima!$F26-Calculations!AG28-Calculations!AH28-Calculations!AI28</f>
        <v>189.45629563049383</v>
      </c>
      <c r="AK28" s="21"/>
    </row>
    <row r="29" spans="2:37" x14ac:dyDescent="0.25">
      <c r="B29" s="17"/>
      <c r="C29" s="22">
        <v>24</v>
      </c>
      <c r="D29" s="22">
        <f>ET_Calcs!$I27*((1-Constantes!$D$21)*ET_Calcs!$K27+ET_Calcs!$L27)</f>
        <v>2.0350291480842846</v>
      </c>
      <c r="E29" s="22">
        <f>MIN(D29*Constantes!$D$19,0.8*(H28+Clima!$F27-F29-G29-Constantes!$D$12))</f>
        <v>1.2040465605309549</v>
      </c>
      <c r="F29" s="22">
        <f>IF(Clima!$F27&gt;0.05*Constantes!$D$20,((Clima!$F27-0.05*Constantes!$D$20)^2)/(Clima!$F27+0.95*Constantes!$D$20),0)</f>
        <v>0</v>
      </c>
      <c r="G29" s="22">
        <f>MAX(0,H28+Clima!$F27-F29-Constantes!$D$11)</f>
        <v>0</v>
      </c>
      <c r="H29" s="22">
        <f>H28+Clima!$F27-F29-E29-G29</f>
        <v>47.432134469946604</v>
      </c>
      <c r="I29" s="20"/>
      <c r="J29" s="22">
        <v>24</v>
      </c>
      <c r="K29" s="22">
        <f>ET_Calcs!$I27*((1-Constantes!$E$21)*ET_Calcs!$K27+ET_Calcs!$L27)</f>
        <v>2.0350291480842846</v>
      </c>
      <c r="L29" s="22">
        <f>MIN(K29*Constantes!$E$19,0.8*(O28+Clima!$F27-M29-N29-Constantes!$D$12))</f>
        <v>1.2040465605309549</v>
      </c>
      <c r="M29" s="22">
        <f>IF(Clima!$F27&gt;0.05*Constantes!$E$20,((Clima!$F27-0.05*Constantes!$E$20)^2)/(Clima!$F27+0.95*Constantes!$E$20),0)</f>
        <v>0</v>
      </c>
      <c r="N29" s="22">
        <f>MAX(0,O28+Clima!$F27-M29-Constantes!$D$11)</f>
        <v>0</v>
      </c>
      <c r="O29" s="22">
        <f>O28+Clima!$F27-M29-L29-N29</f>
        <v>47.432134469946604</v>
      </c>
      <c r="P29" s="22">
        <f>P28+(Coeficientes!$D$22*N29-Q29)/Coeficientes!$D$23</f>
        <v>0</v>
      </c>
      <c r="Q29" s="22">
        <f>10*Coeficientes!$D$24*P28/Constantes!$E$29</f>
        <v>0</v>
      </c>
      <c r="R29" s="22">
        <f>10000*(M29+Q29)*Escenarios!$E$7/Escenarios!$E$8</f>
        <v>0</v>
      </c>
      <c r="S29" s="22">
        <f>MAX(0,Constantes!$D$15/((Calculations!V28+Calculations!R29+Clima!$F27)^2)+Coeficientes!$D$12)</f>
        <v>2.8671077080527194</v>
      </c>
      <c r="T29" s="22">
        <f>MIN(ET_Calcs!$M27,0.8*(Calculations!V28+Calculations!R29+Clima!$F27-Calculations!S29-Constantes!$D$14))</f>
        <v>1.9662957803171688</v>
      </c>
      <c r="U29" s="22">
        <f>MAX(0,V28+R29+Clima!$F27-Calculations!S29-Calculations!T29-Constantes!$E$24)</f>
        <v>0</v>
      </c>
      <c r="V29" s="22">
        <f>V28+R29+Clima!$F27-Calculations!S29-Calculations!T29-Calculations!U29</f>
        <v>273.1165448381596</v>
      </c>
      <c r="W29" s="20"/>
      <c r="X29" s="22">
        <v>24</v>
      </c>
      <c r="Y29" s="22">
        <f>ET_Calcs!$I27*((1-Constantes!$F$21)*ET_Calcs!$K27+ET_Calcs!$L27)</f>
        <v>2.0350291480842846</v>
      </c>
      <c r="Z29" s="22">
        <f>MIN(Y29*Constantes!$F$19,0.8*(AC28+Clima!$F27-AA29-AB29-Constantes!$D$12))</f>
        <v>1.2040465605309549</v>
      </c>
      <c r="AA29" s="22">
        <f>IF(Clima!$F27&gt;0.05*Constantes!$F$20,((Clima!$F27-0.05*Constantes!$F$20)^2)/(Clima!$F27+0.95*Constantes!$F$20),0)</f>
        <v>0</v>
      </c>
      <c r="AB29" s="22">
        <f>MAX(0,AC28+Clima!$F27-AA29-Constantes!$D$11)</f>
        <v>0</v>
      </c>
      <c r="AC29" s="22">
        <f>AC28+Clima!$F27-AA29-Z29-AB29</f>
        <v>47.432134469946604</v>
      </c>
      <c r="AD29" s="22">
        <f>AD28+(Coeficientes!$D$22*AB29-AE29)/Coeficientes!$D$23</f>
        <v>0</v>
      </c>
      <c r="AE29" s="22">
        <f>10*Coeficientes!$D$24*AD28/Constantes!$F$29</f>
        <v>0</v>
      </c>
      <c r="AF29" s="22">
        <f>10000*(AA29+AE29)*Escenarios!$F$7/Escenarios!$F$8</f>
        <v>0</v>
      </c>
      <c r="AG29" s="22">
        <f>MAX(0,Constantes!$D$15/((Calculations!AJ28+Calculations!AF29+Clima!$F27)^2)+Coeficientes!$D$12)</f>
        <v>2.7172605664339482</v>
      </c>
      <c r="AH29" s="22">
        <f>MIN(ET_Calcs!$M27,0.8*(Calculations!AJ28+Calculations!AF29+Clima!$F27-Calculations!AG29-Constantes!$D$14))</f>
        <v>1.9662957803171688</v>
      </c>
      <c r="AI29" s="22">
        <f>MAX(0,AJ28+AF29+Clima!$F27-Calculations!AG29-Calculations!AH29-Constantes!$E$24)</f>
        <v>0</v>
      </c>
      <c r="AJ29" s="22">
        <f>AJ28+AF29+Clima!$F27-Calculations!AG29-Calculations!AH29-Calculations!AI29</f>
        <v>185.8727392837427</v>
      </c>
      <c r="AK29" s="21"/>
    </row>
    <row r="30" spans="2:37" x14ac:dyDescent="0.25">
      <c r="B30" s="17"/>
      <c r="C30" s="22">
        <v>25</v>
      </c>
      <c r="D30" s="22">
        <f>ET_Calcs!$I28*((1-Constantes!$D$21)*ET_Calcs!$K28+ET_Calcs!$L28)</f>
        <v>2.0819289229467346</v>
      </c>
      <c r="E30" s="22">
        <f>MIN(D30*Constantes!$D$19,0.8*(H29+Clima!$F28-F30-G30-Constantes!$D$12))</f>
        <v>1.2317953093220806</v>
      </c>
      <c r="F30" s="22">
        <f>IF(Clima!$F28&gt;0.05*Constantes!$D$20,((Clima!$F28-0.05*Constantes!$D$20)^2)/(Clima!$F28+0.95*Constantes!$D$20),0)</f>
        <v>0</v>
      </c>
      <c r="G30" s="22">
        <f>MAX(0,H29+Clima!$F28-F30-Constantes!$D$11)</f>
        <v>8.2134469946602451E-2</v>
      </c>
      <c r="H30" s="22">
        <f>H29+Clima!$F28-F30-E30-G30</f>
        <v>47.518204690677919</v>
      </c>
      <c r="I30" s="20"/>
      <c r="J30" s="22">
        <v>25</v>
      </c>
      <c r="K30" s="22">
        <f>ET_Calcs!$I28*((1-Constantes!$E$21)*ET_Calcs!$K28+ET_Calcs!$L28)</f>
        <v>2.0819289229467346</v>
      </c>
      <c r="L30" s="22">
        <f>MIN(K30*Constantes!$E$19,0.8*(O29+Clima!$F28-M30-N30-Constantes!$D$12))</f>
        <v>1.2317953093220806</v>
      </c>
      <c r="M30" s="22">
        <f>IF(Clima!$F28&gt;0.05*Constantes!$E$20,((Clima!$F28-0.05*Constantes!$E$20)^2)/(Clima!$F28+0.95*Constantes!$E$20),0)</f>
        <v>0</v>
      </c>
      <c r="N30" s="22">
        <f>MAX(0,O29+Clima!$F28-M30-Constantes!$D$11)</f>
        <v>8.2134469946602451E-2</v>
      </c>
      <c r="O30" s="22">
        <f>O29+Clima!$F28-M30-L30-N30</f>
        <v>47.518204690677919</v>
      </c>
      <c r="P30" s="22">
        <f>P29+(Coeficientes!$D$22*N30-Q30)/Coeficientes!$D$23</f>
        <v>0</v>
      </c>
      <c r="Q30" s="22">
        <f>10*Coeficientes!$D$24*P29/Constantes!$E$29</f>
        <v>0</v>
      </c>
      <c r="R30" s="22">
        <f>10000*(M30+Q30)*Escenarios!$E$7/Escenarios!$E$8</f>
        <v>0</v>
      </c>
      <c r="S30" s="22">
        <f>MAX(0,Constantes!$D$15/((Calculations!V29+Calculations!R30+Clima!$F28)^2)+Coeficientes!$D$12)</f>
        <v>2.8637627280102964</v>
      </c>
      <c r="T30" s="22">
        <f>MIN(ET_Calcs!$M28,0.8*(Calculations!V29+Calculations!R30+Clima!$F28-Calculations!S30-Constantes!$D$14))</f>
        <v>2.0115943096545741</v>
      </c>
      <c r="U30" s="22">
        <f>MAX(0,V29+R30+Clima!$F28-Calculations!S30-Calculations!T30-Constantes!$E$24)</f>
        <v>0</v>
      </c>
      <c r="V30" s="22">
        <f>V29+R30+Clima!$F28-Calculations!S30-Calculations!T30-Calculations!U30</f>
        <v>269.64118780049472</v>
      </c>
      <c r="W30" s="20"/>
      <c r="X30" s="22">
        <v>25</v>
      </c>
      <c r="Y30" s="22">
        <f>ET_Calcs!$I28*((1-Constantes!$F$21)*ET_Calcs!$K28+ET_Calcs!$L28)</f>
        <v>2.0819289229467346</v>
      </c>
      <c r="Z30" s="22">
        <f>MIN(Y30*Constantes!$F$19,0.8*(AC29+Clima!$F28-AA30-AB30-Constantes!$D$12))</f>
        <v>1.2317953093220806</v>
      </c>
      <c r="AA30" s="22">
        <f>IF(Clima!$F28&gt;0.05*Constantes!$F$20,((Clima!$F28-0.05*Constantes!$F$20)^2)/(Clima!$F28+0.95*Constantes!$F$20),0)</f>
        <v>0</v>
      </c>
      <c r="AB30" s="22">
        <f>MAX(0,AC29+Clima!$F28-AA30-Constantes!$D$11)</f>
        <v>8.2134469946602451E-2</v>
      </c>
      <c r="AC30" s="22">
        <f>AC29+Clima!$F28-AA30-Z30-AB30</f>
        <v>47.518204690677919</v>
      </c>
      <c r="AD30" s="22">
        <f>AD29+(Coeficientes!$D$22*AB30-AE30)/Coeficientes!$D$23</f>
        <v>0</v>
      </c>
      <c r="AE30" s="22">
        <f>10*Coeficientes!$D$24*AD29/Constantes!$F$29</f>
        <v>0</v>
      </c>
      <c r="AF30" s="22">
        <f>10000*(AA30+AE30)*Escenarios!$F$7/Escenarios!$F$8</f>
        <v>0</v>
      </c>
      <c r="AG30" s="22">
        <f>MAX(0,Constantes!$D$15/((Calculations!AJ29+Calculations!AF30+Clima!$F28)^2)+Coeficientes!$D$12)</f>
        <v>2.7072587919102946</v>
      </c>
      <c r="AH30" s="22">
        <f>MIN(ET_Calcs!$M28,0.8*(Calculations!AJ29+Calculations!AF30+Clima!$F28-Calculations!AG30-Constantes!$D$14))</f>
        <v>2.0115943096545741</v>
      </c>
      <c r="AI30" s="22">
        <f>MAX(0,AJ29+AF30+Clima!$F28-Calculations!AG30-Calculations!AH30-Constantes!$E$24)</f>
        <v>0</v>
      </c>
      <c r="AJ30" s="22">
        <f>AJ29+AF30+Clima!$F28-Calculations!AG30-Calculations!AH30-Calculations!AI30</f>
        <v>182.55388618217782</v>
      </c>
      <c r="AK30" s="21"/>
    </row>
    <row r="31" spans="2:37" x14ac:dyDescent="0.25">
      <c r="B31" s="17"/>
      <c r="C31" s="22">
        <v>26</v>
      </c>
      <c r="D31" s="22">
        <f>ET_Calcs!$I29*((1-Constantes!$D$21)*ET_Calcs!$K29+ET_Calcs!$L29)</f>
        <v>2.0283032416087758</v>
      </c>
      <c r="E31" s="22">
        <f>MIN(D31*Constantes!$D$19,0.8*(H30+Clima!$F29-F31-G31-Constantes!$D$12))</f>
        <v>1.200067106690742</v>
      </c>
      <c r="F31" s="22">
        <f>IF(Clima!$F29&gt;0.05*Constantes!$D$20,((Clima!$F29-0.05*Constantes!$D$20)^2)/(Clima!$F29+0.95*Constantes!$D$20),0)</f>
        <v>0</v>
      </c>
      <c r="G31" s="22">
        <f>MAX(0,H30+Clima!$F29-F31-Constantes!$D$11)</f>
        <v>0</v>
      </c>
      <c r="H31" s="22">
        <f>H30+Clima!$F29-F31-E31-G31</f>
        <v>46.318137583987181</v>
      </c>
      <c r="I31" s="20"/>
      <c r="J31" s="22">
        <v>26</v>
      </c>
      <c r="K31" s="22">
        <f>ET_Calcs!$I29*((1-Constantes!$E$21)*ET_Calcs!$K29+ET_Calcs!$L29)</f>
        <v>2.0283032416087758</v>
      </c>
      <c r="L31" s="22">
        <f>MIN(K31*Constantes!$E$19,0.8*(O30+Clima!$F29-M31-N31-Constantes!$D$12))</f>
        <v>1.200067106690742</v>
      </c>
      <c r="M31" s="22">
        <f>IF(Clima!$F29&gt;0.05*Constantes!$E$20,((Clima!$F29-0.05*Constantes!$E$20)^2)/(Clima!$F29+0.95*Constantes!$E$20),0)</f>
        <v>0</v>
      </c>
      <c r="N31" s="22">
        <f>MAX(0,O30+Clima!$F29-M31-Constantes!$D$11)</f>
        <v>0</v>
      </c>
      <c r="O31" s="22">
        <f>O30+Clima!$F29-M31-L31-N31</f>
        <v>46.318137583987181</v>
      </c>
      <c r="P31" s="22">
        <f>P30+(Coeficientes!$D$22*N31-Q31)/Coeficientes!$D$23</f>
        <v>0</v>
      </c>
      <c r="Q31" s="22">
        <f>10*Coeficientes!$D$24*P30/Constantes!$E$29</f>
        <v>0</v>
      </c>
      <c r="R31" s="22">
        <f>10000*(M31+Q31)*Escenarios!$E$7/Escenarios!$E$8</f>
        <v>0</v>
      </c>
      <c r="S31" s="22">
        <f>MAX(0,Constantes!$D$15/((Calculations!V30+Calculations!R31+Clima!$F29)^2)+Coeficientes!$D$12)</f>
        <v>2.8587916027491969</v>
      </c>
      <c r="T31" s="22">
        <f>MIN(ET_Calcs!$M29,0.8*(Calculations!V30+Calculations!R31+Clima!$F29-Calculations!S31-Constantes!$D$14))</f>
        <v>1.959786120216904</v>
      </c>
      <c r="U31" s="22">
        <f>MAX(0,V30+R31+Clima!$F29-Calculations!S31-Calculations!T31-Constantes!$E$24)</f>
        <v>0</v>
      </c>
      <c r="V31" s="22">
        <f>V30+R31+Clima!$F29-Calculations!S31-Calculations!T31-Calculations!U31</f>
        <v>264.82261007752862</v>
      </c>
      <c r="W31" s="20"/>
      <c r="X31" s="22">
        <v>26</v>
      </c>
      <c r="Y31" s="22">
        <f>ET_Calcs!$I29*((1-Constantes!$F$21)*ET_Calcs!$K29+ET_Calcs!$L29)</f>
        <v>2.0283032416087758</v>
      </c>
      <c r="Z31" s="22">
        <f>MIN(Y31*Constantes!$F$19,0.8*(AC30+Clima!$F29-AA31-AB31-Constantes!$D$12))</f>
        <v>1.200067106690742</v>
      </c>
      <c r="AA31" s="22">
        <f>IF(Clima!$F29&gt;0.05*Constantes!$F$20,((Clima!$F29-0.05*Constantes!$F$20)^2)/(Clima!$F29+0.95*Constantes!$F$20),0)</f>
        <v>0</v>
      </c>
      <c r="AB31" s="22">
        <f>MAX(0,AC30+Clima!$F29-AA31-Constantes!$D$11)</f>
        <v>0</v>
      </c>
      <c r="AC31" s="22">
        <f>AC30+Clima!$F29-AA31-Z31-AB31</f>
        <v>46.318137583987181</v>
      </c>
      <c r="AD31" s="22">
        <f>AD30+(Coeficientes!$D$22*AB31-AE31)/Coeficientes!$D$23</f>
        <v>0</v>
      </c>
      <c r="AE31" s="22">
        <f>10*Coeficientes!$D$24*AD30/Constantes!$F$29</f>
        <v>0</v>
      </c>
      <c r="AF31" s="22">
        <f>10000*(AA31+AE31)*Escenarios!$F$7/Escenarios!$F$8</f>
        <v>0</v>
      </c>
      <c r="AG31" s="22">
        <f>MAX(0,Constantes!$D$15/((Calculations!AJ30+Calculations!AF31+Clima!$F29)^2)+Coeficientes!$D$12)</f>
        <v>2.6919289975803506</v>
      </c>
      <c r="AH31" s="22">
        <f>MIN(ET_Calcs!$M29,0.8*(Calculations!AJ30+Calculations!AF31+Clima!$F29-Calculations!AG31-Constantes!$D$14))</f>
        <v>1.959786120216904</v>
      </c>
      <c r="AI31" s="22">
        <f>MAX(0,AJ30+AF31+Clima!$F29-Calculations!AG31-Calculations!AH31-Constantes!$E$24)</f>
        <v>0</v>
      </c>
      <c r="AJ31" s="22">
        <f>AJ30+AF31+Clima!$F29-Calculations!AG31-Calculations!AH31-Calculations!AI31</f>
        <v>177.90217106438055</v>
      </c>
      <c r="AK31" s="21"/>
    </row>
    <row r="32" spans="2:37" x14ac:dyDescent="0.25">
      <c r="B32" s="17"/>
      <c r="C32" s="22">
        <v>27</v>
      </c>
      <c r="D32" s="22">
        <f>ET_Calcs!$I30*((1-Constantes!$D$21)*ET_Calcs!$K30+ET_Calcs!$L30)</f>
        <v>1.9640270439172161</v>
      </c>
      <c r="E32" s="22">
        <f>MIN(D32*Constantes!$D$19,0.8*(H31+Clima!$F30-F32-G32-Constantes!$D$12))</f>
        <v>1.1620374131959907</v>
      </c>
      <c r="F32" s="22">
        <f>IF(Clima!$F30&gt;0.05*Constantes!$D$20,((Clima!$F30-0.05*Constantes!$D$20)^2)/(Clima!$F30+0.95*Constantes!$D$20),0)</f>
        <v>0</v>
      </c>
      <c r="G32" s="22">
        <f>MAX(0,H31+Clima!$F30-F32-Constantes!$D$11)</f>
        <v>0</v>
      </c>
      <c r="H32" s="22">
        <f>H31+Clima!$F30-F32-E32-G32</f>
        <v>45.156100170791191</v>
      </c>
      <c r="I32" s="20"/>
      <c r="J32" s="22">
        <v>27</v>
      </c>
      <c r="K32" s="22">
        <f>ET_Calcs!$I30*((1-Constantes!$E$21)*ET_Calcs!$K30+ET_Calcs!$L30)</f>
        <v>1.9640270439172161</v>
      </c>
      <c r="L32" s="22">
        <f>MIN(K32*Constantes!$E$19,0.8*(O31+Clima!$F30-M32-N32-Constantes!$D$12))</f>
        <v>1.1620374131959907</v>
      </c>
      <c r="M32" s="22">
        <f>IF(Clima!$F30&gt;0.05*Constantes!$E$20,((Clima!$F30-0.05*Constantes!$E$20)^2)/(Clima!$F30+0.95*Constantes!$E$20),0)</f>
        <v>0</v>
      </c>
      <c r="N32" s="22">
        <f>MAX(0,O31+Clima!$F30-M32-Constantes!$D$11)</f>
        <v>0</v>
      </c>
      <c r="O32" s="22">
        <f>O31+Clima!$F30-M32-L32-N32</f>
        <v>45.156100170791191</v>
      </c>
      <c r="P32" s="22">
        <f>P31+(Coeficientes!$D$22*N32-Q32)/Coeficientes!$D$23</f>
        <v>0</v>
      </c>
      <c r="Q32" s="22">
        <f>10*Coeficientes!$D$24*P31/Constantes!$E$29</f>
        <v>0</v>
      </c>
      <c r="R32" s="22">
        <f>10000*(M32+Q32)*Escenarios!$E$7/Escenarios!$E$8</f>
        <v>0</v>
      </c>
      <c r="S32" s="22">
        <f>MAX(0,Constantes!$D$15/((Calculations!V31+Calculations!R32+Clima!$F30)^2)+Coeficientes!$D$12)</f>
        <v>2.8536061394795529</v>
      </c>
      <c r="T32" s="22">
        <f>MIN(ET_Calcs!$M30,0.8*(Calculations!V31+Calculations!R32+Clima!$F30-Calculations!S32-Constantes!$D$14))</f>
        <v>1.897724306144406</v>
      </c>
      <c r="U32" s="22">
        <f>MAX(0,V31+R32+Clima!$F30-Calculations!S32-Calculations!T32-Constantes!$E$24)</f>
        <v>0</v>
      </c>
      <c r="V32" s="22">
        <f>V31+R32+Clima!$F30-Calculations!S32-Calculations!T32-Calculations!U32</f>
        <v>260.07127963190464</v>
      </c>
      <c r="W32" s="20"/>
      <c r="X32" s="22">
        <v>27</v>
      </c>
      <c r="Y32" s="22">
        <f>ET_Calcs!$I30*((1-Constantes!$F$21)*ET_Calcs!$K30+ET_Calcs!$L30)</f>
        <v>1.9640270439172161</v>
      </c>
      <c r="Z32" s="22">
        <f>MIN(Y32*Constantes!$F$19,0.8*(AC31+Clima!$F30-AA32-AB32-Constantes!$D$12))</f>
        <v>1.1620374131959907</v>
      </c>
      <c r="AA32" s="22">
        <f>IF(Clima!$F30&gt;0.05*Constantes!$F$20,((Clima!$F30-0.05*Constantes!$F$20)^2)/(Clima!$F30+0.95*Constantes!$F$20),0)</f>
        <v>0</v>
      </c>
      <c r="AB32" s="22">
        <f>MAX(0,AC31+Clima!$F30-AA32-Constantes!$D$11)</f>
        <v>0</v>
      </c>
      <c r="AC32" s="22">
        <f>AC31+Clima!$F30-AA32-Z32-AB32</f>
        <v>45.156100170791191</v>
      </c>
      <c r="AD32" s="22">
        <f>AD31+(Coeficientes!$D$22*AB32-AE32)/Coeficientes!$D$23</f>
        <v>0</v>
      </c>
      <c r="AE32" s="22">
        <f>10*Coeficientes!$D$24*AD31/Constantes!$F$29</f>
        <v>0</v>
      </c>
      <c r="AF32" s="22">
        <f>10000*(AA32+AE32)*Escenarios!$F$7/Escenarios!$F$8</f>
        <v>0</v>
      </c>
      <c r="AG32" s="22">
        <f>MAX(0,Constantes!$D$15/((Calculations!AJ31+Calculations!AF32+Clima!$F30)^2)+Coeficientes!$D$12)</f>
        <v>2.6756077345782985</v>
      </c>
      <c r="AH32" s="22">
        <f>MIN(ET_Calcs!$M30,0.8*(Calculations!AJ31+Calculations!AF32+Clima!$F30-Calculations!AG32-Constantes!$D$14))</f>
        <v>1.897724306144406</v>
      </c>
      <c r="AI32" s="22">
        <f>MAX(0,AJ31+AF32+Clima!$F30-Calculations!AG32-Calculations!AH32-Constantes!$E$24)</f>
        <v>0</v>
      </c>
      <c r="AJ32" s="22">
        <f>AJ31+AF32+Clima!$F30-Calculations!AG32-Calculations!AH32-Calculations!AI32</f>
        <v>173.32883902365785</v>
      </c>
      <c r="AK32" s="21"/>
    </row>
    <row r="33" spans="2:37" x14ac:dyDescent="0.25">
      <c r="B33" s="17"/>
      <c r="C33" s="22">
        <v>28</v>
      </c>
      <c r="D33" s="22">
        <f>ET_Calcs!$I31*((1-Constantes!$D$21)*ET_Calcs!$K31+ET_Calcs!$L31)</f>
        <v>1.98434756744045</v>
      </c>
      <c r="E33" s="22">
        <f>MIN(D33*Constantes!$D$19,0.8*(H32+Clima!$F31-F33-G33-Constantes!$D$12))</f>
        <v>1.1740602662737321</v>
      </c>
      <c r="F33" s="22">
        <f>IF(Clima!$F31&gt;0.05*Constantes!$D$20,((Clima!$F31-0.05*Constantes!$D$20)^2)/(Clima!$F31+0.95*Constantes!$D$20),0)</f>
        <v>0</v>
      </c>
      <c r="G33" s="22">
        <f>MAX(0,H32+Clima!$F31-F33-Constantes!$D$11)</f>
        <v>0</v>
      </c>
      <c r="H33" s="22">
        <f>H32+Clima!$F31-F33-E33-G33</f>
        <v>43.982039904517457</v>
      </c>
      <c r="I33" s="20"/>
      <c r="J33" s="22">
        <v>28</v>
      </c>
      <c r="K33" s="22">
        <f>ET_Calcs!$I31*((1-Constantes!$E$21)*ET_Calcs!$K31+ET_Calcs!$L31)</f>
        <v>1.98434756744045</v>
      </c>
      <c r="L33" s="22">
        <f>MIN(K33*Constantes!$E$19,0.8*(O32+Clima!$F31-M33-N33-Constantes!$D$12))</f>
        <v>1.1740602662737321</v>
      </c>
      <c r="M33" s="22">
        <f>IF(Clima!$F31&gt;0.05*Constantes!$E$20,((Clima!$F31-0.05*Constantes!$E$20)^2)/(Clima!$F31+0.95*Constantes!$E$20),0)</f>
        <v>0</v>
      </c>
      <c r="N33" s="22">
        <f>MAX(0,O32+Clima!$F31-M33-Constantes!$D$11)</f>
        <v>0</v>
      </c>
      <c r="O33" s="22">
        <f>O32+Clima!$F31-M33-L33-N33</f>
        <v>43.982039904517457</v>
      </c>
      <c r="P33" s="22">
        <f>P32+(Coeficientes!$D$22*N33-Q33)/Coeficientes!$D$23</f>
        <v>0</v>
      </c>
      <c r="Q33" s="22">
        <f>10*Coeficientes!$D$24*P32/Constantes!$E$29</f>
        <v>0</v>
      </c>
      <c r="R33" s="22">
        <f>10000*(M33+Q33)*Escenarios!$E$7/Escenarios!$E$8</f>
        <v>0</v>
      </c>
      <c r="S33" s="22">
        <f>MAX(0,Constantes!$D$15/((Calculations!V32+Calculations!R33+Clima!$F31)^2)+Coeficientes!$D$12)</f>
        <v>2.8482082395686756</v>
      </c>
      <c r="T33" s="22">
        <f>MIN(ET_Calcs!$M31,0.8*(Calculations!V32+Calculations!R33+Clima!$F31-Calculations!S33-Constantes!$D$14))</f>
        <v>1.9173296035944998</v>
      </c>
      <c r="U33" s="22">
        <f>MAX(0,V32+R33+Clima!$F31-Calculations!S33-Calculations!T33-Constantes!$E$24)</f>
        <v>0</v>
      </c>
      <c r="V33" s="22">
        <f>V32+R33+Clima!$F31-Calculations!S33-Calculations!T33-Calculations!U33</f>
        <v>255.30574178874144</v>
      </c>
      <c r="W33" s="20"/>
      <c r="X33" s="22">
        <v>28</v>
      </c>
      <c r="Y33" s="22">
        <f>ET_Calcs!$I31*((1-Constantes!$F$21)*ET_Calcs!$K31+ET_Calcs!$L31)</f>
        <v>1.98434756744045</v>
      </c>
      <c r="Z33" s="22">
        <f>MIN(Y33*Constantes!$F$19,0.8*(AC32+Clima!$F31-AA33-AB33-Constantes!$D$12))</f>
        <v>1.1740602662737321</v>
      </c>
      <c r="AA33" s="22">
        <f>IF(Clima!$F31&gt;0.05*Constantes!$F$20,((Clima!$F31-0.05*Constantes!$F$20)^2)/(Clima!$F31+0.95*Constantes!$F$20),0)</f>
        <v>0</v>
      </c>
      <c r="AB33" s="22">
        <f>MAX(0,AC32+Clima!$F31-AA33-Constantes!$D$11)</f>
        <v>0</v>
      </c>
      <c r="AC33" s="22">
        <f>AC32+Clima!$F31-AA33-Z33-AB33</f>
        <v>43.982039904517457</v>
      </c>
      <c r="AD33" s="22">
        <f>AD32+(Coeficientes!$D$22*AB33-AE33)/Coeficientes!$D$23</f>
        <v>0</v>
      </c>
      <c r="AE33" s="22">
        <f>10*Coeficientes!$D$24*AD32/Constantes!$F$29</f>
        <v>0</v>
      </c>
      <c r="AF33" s="22">
        <f>10000*(AA33+AE33)*Escenarios!$F$7/Escenarios!$F$8</f>
        <v>0</v>
      </c>
      <c r="AG33" s="22">
        <f>MAX(0,Constantes!$D$15/((Calculations!AJ32+Calculations!AF33+Clima!$F31)^2)+Coeficientes!$D$12)</f>
        <v>2.658263528658253</v>
      </c>
      <c r="AH33" s="22">
        <f>MIN(ET_Calcs!$M31,0.8*(Calculations!AJ32+Calculations!AF33+Clima!$F31-Calculations!AG33-Constantes!$D$14))</f>
        <v>1.9173296035944998</v>
      </c>
      <c r="AI33" s="22">
        <f>MAX(0,AJ32+AF33+Clima!$F31-Calculations!AG33-Calculations!AH33-Constantes!$E$24)</f>
        <v>0</v>
      </c>
      <c r="AJ33" s="22">
        <f>AJ32+AF33+Clima!$F31-Calculations!AG33-Calculations!AH33-Calculations!AI33</f>
        <v>168.75324589140507</v>
      </c>
      <c r="AK33" s="21"/>
    </row>
    <row r="34" spans="2:37" x14ac:dyDescent="0.25">
      <c r="B34" s="17"/>
      <c r="C34" s="22">
        <v>29</v>
      </c>
      <c r="D34" s="22">
        <f>ET_Calcs!$I32*((1-Constantes!$D$21)*ET_Calcs!$K32+ET_Calcs!$L32)</f>
        <v>2.0204292022407282</v>
      </c>
      <c r="E34" s="22">
        <f>MIN(D34*Constantes!$D$19,0.8*(H33+Clima!$F32-F34-G34-Constantes!$D$12))</f>
        <v>1.1954083478579716</v>
      </c>
      <c r="F34" s="22">
        <f>IF(Clima!$F32&gt;0.05*Constantes!$D$20,((Clima!$F32-0.05*Constantes!$D$20)^2)/(Clima!$F32+0.95*Constantes!$D$20),0)</f>
        <v>0</v>
      </c>
      <c r="G34" s="22">
        <f>MAX(0,H33+Clima!$F32-F34-Constantes!$D$11)</f>
        <v>0</v>
      </c>
      <c r="H34" s="22">
        <f>H33+Clima!$F32-F34-E34-G34</f>
        <v>42.786631556659486</v>
      </c>
      <c r="I34" s="20"/>
      <c r="J34" s="22">
        <v>29</v>
      </c>
      <c r="K34" s="22">
        <f>ET_Calcs!$I32*((1-Constantes!$E$21)*ET_Calcs!$K32+ET_Calcs!$L32)</f>
        <v>2.0204292022407282</v>
      </c>
      <c r="L34" s="22">
        <f>MIN(K34*Constantes!$E$19,0.8*(O33+Clima!$F32-M34-N34-Constantes!$D$12))</f>
        <v>1.1954083478579716</v>
      </c>
      <c r="M34" s="22">
        <f>IF(Clima!$F32&gt;0.05*Constantes!$E$20,((Clima!$F32-0.05*Constantes!$E$20)^2)/(Clima!$F32+0.95*Constantes!$E$20),0)</f>
        <v>0</v>
      </c>
      <c r="N34" s="22">
        <f>MAX(0,O33+Clima!$F32-M34-Constantes!$D$11)</f>
        <v>0</v>
      </c>
      <c r="O34" s="22">
        <f>O33+Clima!$F32-M34-L34-N34</f>
        <v>42.786631556659486</v>
      </c>
      <c r="P34" s="22">
        <f>P33+(Coeficientes!$D$22*N34-Q34)/Coeficientes!$D$23</f>
        <v>0</v>
      </c>
      <c r="Q34" s="22">
        <f>10*Coeficientes!$D$24*P33/Constantes!$E$29</f>
        <v>0</v>
      </c>
      <c r="R34" s="22">
        <f>10000*(M34+Q34)*Escenarios!$E$7/Escenarios!$E$8</f>
        <v>0</v>
      </c>
      <c r="S34" s="22">
        <f>MAX(0,Constantes!$D$15/((Calculations!V33+Calculations!R34+Clima!$F32)^2)+Coeficientes!$D$12)</f>
        <v>2.8424886613003673</v>
      </c>
      <c r="T34" s="22">
        <f>MIN(ET_Calcs!$M32,0.8*(Calculations!V33+Calculations!R34+Clima!$F32-Calculations!S34-Constantes!$D$14))</f>
        <v>1.9521565988724021</v>
      </c>
      <c r="U34" s="22">
        <f>MAX(0,V33+R34+Clima!$F32-Calculations!S34-Calculations!T34-Constantes!$E$24)</f>
        <v>0</v>
      </c>
      <c r="V34" s="22">
        <f>V33+R34+Clima!$F32-Calculations!S34-Calculations!T34-Calculations!U34</f>
        <v>250.51109652856869</v>
      </c>
      <c r="W34" s="20"/>
      <c r="X34" s="22">
        <v>29</v>
      </c>
      <c r="Y34" s="22">
        <f>ET_Calcs!$I32*((1-Constantes!$F$21)*ET_Calcs!$K32+ET_Calcs!$L32)</f>
        <v>2.0204292022407282</v>
      </c>
      <c r="Z34" s="22">
        <f>MIN(Y34*Constantes!$F$19,0.8*(AC33+Clima!$F32-AA34-AB34-Constantes!$D$12))</f>
        <v>1.1954083478579716</v>
      </c>
      <c r="AA34" s="22">
        <f>IF(Clima!$F32&gt;0.05*Constantes!$F$20,((Clima!$F32-0.05*Constantes!$F$20)^2)/(Clima!$F32+0.95*Constantes!$F$20),0)</f>
        <v>0</v>
      </c>
      <c r="AB34" s="22">
        <f>MAX(0,AC33+Clima!$F32-AA34-Constantes!$D$11)</f>
        <v>0</v>
      </c>
      <c r="AC34" s="22">
        <f>AC33+Clima!$F32-AA34-Z34-AB34</f>
        <v>42.786631556659486</v>
      </c>
      <c r="AD34" s="22">
        <f>AD33+(Coeficientes!$D$22*AB34-AE34)/Coeficientes!$D$23</f>
        <v>0</v>
      </c>
      <c r="AE34" s="22">
        <f>10*Coeficientes!$D$24*AD33/Constantes!$F$29</f>
        <v>0</v>
      </c>
      <c r="AF34" s="22">
        <f>10000*(AA34+AE34)*Escenarios!$F$7/Escenarios!$F$8</f>
        <v>0</v>
      </c>
      <c r="AG34" s="22">
        <f>MAX(0,Constantes!$D$15/((Calculations!AJ33+Calculations!AF34+Clima!$F32)^2)+Coeficientes!$D$12)</f>
        <v>2.6394805359204057</v>
      </c>
      <c r="AH34" s="22">
        <f>MIN(ET_Calcs!$M32,0.8*(Calculations!AJ33+Calculations!AF34+Clima!$F32-Calculations!AG34-Constantes!$D$14))</f>
        <v>1.9521565988724021</v>
      </c>
      <c r="AI34" s="22">
        <f>MAX(0,AJ33+AF34+Clima!$F32-Calculations!AG34-Calculations!AH34-Constantes!$E$24)</f>
        <v>0</v>
      </c>
      <c r="AJ34" s="22">
        <f>AJ33+AF34+Clima!$F32-Calculations!AG34-Calculations!AH34-Calculations!AI34</f>
        <v>164.16160875661228</v>
      </c>
      <c r="AK34" s="21"/>
    </row>
    <row r="35" spans="2:37" x14ac:dyDescent="0.25">
      <c r="B35" s="17"/>
      <c r="C35" s="22">
        <v>30</v>
      </c>
      <c r="D35" s="22">
        <f>ET_Calcs!$I33*((1-Constantes!$D$21)*ET_Calcs!$K33+ET_Calcs!$L33)</f>
        <v>1.9771864431332524</v>
      </c>
      <c r="E35" s="22">
        <f>MIN(D35*Constantes!$D$19,0.8*(H34+Clima!$F33-F35-G35-Constantes!$D$12))</f>
        <v>1.1698233111914262</v>
      </c>
      <c r="F35" s="22">
        <f>IF(Clima!$F33&gt;0.05*Constantes!$D$20,((Clima!$F33-0.05*Constantes!$D$20)^2)/(Clima!$F33+0.95*Constantes!$D$20),0)</f>
        <v>0</v>
      </c>
      <c r="G35" s="22">
        <f>MAX(0,H34+Clima!$F33-F35-Constantes!$D$11)</f>
        <v>0</v>
      </c>
      <c r="H35" s="22">
        <f>H34+Clima!$F33-F35-E35-G35</f>
        <v>41.616808245468057</v>
      </c>
      <c r="I35" s="20"/>
      <c r="J35" s="22">
        <v>30</v>
      </c>
      <c r="K35" s="22">
        <f>ET_Calcs!$I33*((1-Constantes!$E$21)*ET_Calcs!$K33+ET_Calcs!$L33)</f>
        <v>1.9771864431332524</v>
      </c>
      <c r="L35" s="22">
        <f>MIN(K35*Constantes!$E$19,0.8*(O34+Clima!$F33-M35-N35-Constantes!$D$12))</f>
        <v>1.1698233111914262</v>
      </c>
      <c r="M35" s="22">
        <f>IF(Clima!$F33&gt;0.05*Constantes!$E$20,((Clima!$F33-0.05*Constantes!$E$20)^2)/(Clima!$F33+0.95*Constantes!$E$20),0)</f>
        <v>0</v>
      </c>
      <c r="N35" s="22">
        <f>MAX(0,O34+Clima!$F33-M35-Constantes!$D$11)</f>
        <v>0</v>
      </c>
      <c r="O35" s="22">
        <f>O34+Clima!$F33-M35-L35-N35</f>
        <v>41.616808245468057</v>
      </c>
      <c r="P35" s="22">
        <f>P34+(Coeficientes!$D$22*N35-Q35)/Coeficientes!$D$23</f>
        <v>0</v>
      </c>
      <c r="Q35" s="22">
        <f>10*Coeficientes!$D$24*P34/Constantes!$E$29</f>
        <v>0</v>
      </c>
      <c r="R35" s="22">
        <f>10000*(M35+Q35)*Escenarios!$E$7/Escenarios!$E$8</f>
        <v>0</v>
      </c>
      <c r="S35" s="22">
        <f>MAX(0,Constantes!$D$15/((Calculations!V34+Calculations!R35+Clima!$F33)^2)+Coeficientes!$D$12)</f>
        <v>2.8364016003550008</v>
      </c>
      <c r="T35" s="22">
        <f>MIN(ET_Calcs!$M33,0.8*(Calculations!V34+Calculations!R35+Clima!$F33-Calculations!S35-Constantes!$D$14))</f>
        <v>1.9103976730333234</v>
      </c>
      <c r="U35" s="22">
        <f>MAX(0,V34+R35+Clima!$F33-Calculations!S35-Calculations!T35-Constantes!$E$24)</f>
        <v>0</v>
      </c>
      <c r="V35" s="22">
        <f>V34+R35+Clima!$F33-Calculations!S35-Calculations!T35-Calculations!U35</f>
        <v>245.76429725518037</v>
      </c>
      <c r="W35" s="20"/>
      <c r="X35" s="22">
        <v>30</v>
      </c>
      <c r="Y35" s="22">
        <f>ET_Calcs!$I33*((1-Constantes!$F$21)*ET_Calcs!$K33+ET_Calcs!$L33)</f>
        <v>1.9771864431332524</v>
      </c>
      <c r="Z35" s="22">
        <f>MIN(Y35*Constantes!$F$19,0.8*(AC34+Clima!$F33-AA35-AB35-Constantes!$D$12))</f>
        <v>1.1698233111914262</v>
      </c>
      <c r="AA35" s="22">
        <f>IF(Clima!$F33&gt;0.05*Constantes!$F$20,((Clima!$F33-0.05*Constantes!$F$20)^2)/(Clima!$F33+0.95*Constantes!$F$20),0)</f>
        <v>0</v>
      </c>
      <c r="AB35" s="22">
        <f>MAX(0,AC34+Clima!$F33-AA35-Constantes!$D$11)</f>
        <v>0</v>
      </c>
      <c r="AC35" s="22">
        <f>AC34+Clima!$F33-AA35-Z35-AB35</f>
        <v>41.616808245468057</v>
      </c>
      <c r="AD35" s="22">
        <f>AD34+(Coeficientes!$D$22*AB35-AE35)/Coeficientes!$D$23</f>
        <v>0</v>
      </c>
      <c r="AE35" s="22">
        <f>10*Coeficientes!$D$24*AD34/Constantes!$F$29</f>
        <v>0</v>
      </c>
      <c r="AF35" s="22">
        <f>10000*(AA35+AE35)*Escenarios!$F$7/Escenarios!$F$8</f>
        <v>0</v>
      </c>
      <c r="AG35" s="22">
        <f>MAX(0,Constantes!$D$15/((Calculations!AJ34+Calculations!AF35+Clima!$F33)^2)+Coeficientes!$D$12)</f>
        <v>2.6190308684099213</v>
      </c>
      <c r="AH35" s="22">
        <f>MIN(ET_Calcs!$M33,0.8*(Calculations!AJ34+Calculations!AF35+Clima!$F33-Calculations!AG35-Constantes!$D$14))</f>
        <v>1.9103976730333234</v>
      </c>
      <c r="AI35" s="22">
        <f>MAX(0,AJ34+AF35+Clima!$F33-Calculations!AG35-Calculations!AH35-Constantes!$E$24)</f>
        <v>0</v>
      </c>
      <c r="AJ35" s="22">
        <f>AJ34+AF35+Clima!$F33-Calculations!AG35-Calculations!AH35-Calculations!AI35</f>
        <v>159.63218021516906</v>
      </c>
      <c r="AK35" s="21"/>
    </row>
    <row r="36" spans="2:37" x14ac:dyDescent="0.25">
      <c r="B36" s="17"/>
      <c r="C36" s="22">
        <v>31</v>
      </c>
      <c r="D36" s="22">
        <f>ET_Calcs!$I34*((1-Constantes!$D$21)*ET_Calcs!$K34+ET_Calcs!$L34)</f>
        <v>2.0078263014435231</v>
      </c>
      <c r="E36" s="22">
        <f>MIN(D36*Constantes!$D$19,0.8*(H35+Clima!$F34-F36-G36-Constantes!$D$12))</f>
        <v>1.1879517080492139</v>
      </c>
      <c r="F36" s="22">
        <f>IF(Clima!$F34&gt;0.05*Constantes!$D$20,((Clima!$F34-0.05*Constantes!$D$20)^2)/(Clima!$F34+0.95*Constantes!$D$20),0)</f>
        <v>0</v>
      </c>
      <c r="G36" s="22">
        <f>MAX(0,H35+Clima!$F34-F36-Constantes!$D$11)</f>
        <v>0</v>
      </c>
      <c r="H36" s="22">
        <f>H35+Clima!$F34-F36-E36-G36</f>
        <v>40.428856537418845</v>
      </c>
      <c r="I36" s="20"/>
      <c r="J36" s="22">
        <v>31</v>
      </c>
      <c r="K36" s="22">
        <f>ET_Calcs!$I34*((1-Constantes!$E$21)*ET_Calcs!$K34+ET_Calcs!$L34)</f>
        <v>2.0078263014435231</v>
      </c>
      <c r="L36" s="22">
        <f>MIN(K36*Constantes!$E$19,0.8*(O35+Clima!$F34-M36-N36-Constantes!$D$12))</f>
        <v>1.1879517080492139</v>
      </c>
      <c r="M36" s="22">
        <f>IF(Clima!$F34&gt;0.05*Constantes!$E$20,((Clima!$F34-0.05*Constantes!$E$20)^2)/(Clima!$F34+0.95*Constantes!$E$20),0)</f>
        <v>0</v>
      </c>
      <c r="N36" s="22">
        <f>MAX(0,O35+Clima!$F34-M36-Constantes!$D$11)</f>
        <v>0</v>
      </c>
      <c r="O36" s="22">
        <f>O35+Clima!$F34-M36-L36-N36</f>
        <v>40.428856537418845</v>
      </c>
      <c r="P36" s="22">
        <f>P35+(Coeficientes!$D$22*N36-Q36)/Coeficientes!$D$23</f>
        <v>0</v>
      </c>
      <c r="Q36" s="22">
        <f>10*Coeficientes!$D$24*P35/Constantes!$E$29</f>
        <v>0</v>
      </c>
      <c r="R36" s="22">
        <f>10000*(M36+Q36)*Escenarios!$E$7/Escenarios!$E$8</f>
        <v>0</v>
      </c>
      <c r="S36" s="22">
        <f>MAX(0,Constantes!$D$15/((Calculations!V35+Calculations!R36+Clima!$F34)^2)+Coeficientes!$D$12)</f>
        <v>2.8300209480964456</v>
      </c>
      <c r="T36" s="22">
        <f>MIN(ET_Calcs!$M34,0.8*(Calculations!V35+Calculations!R36+Clima!$F34-Calculations!S36-Constantes!$D$14))</f>
        <v>1.9399668185176424</v>
      </c>
      <c r="U36" s="22">
        <f>MAX(0,V35+R36+Clima!$F34-Calculations!S36-Calculations!T36-Constantes!$E$24)</f>
        <v>0</v>
      </c>
      <c r="V36" s="22">
        <f>V35+R36+Clima!$F34-Calculations!S36-Calculations!T36-Calculations!U36</f>
        <v>240.9943094885663</v>
      </c>
      <c r="W36" s="20"/>
      <c r="X36" s="22">
        <v>31</v>
      </c>
      <c r="Y36" s="22">
        <f>ET_Calcs!$I34*((1-Constantes!$F$21)*ET_Calcs!$K34+ET_Calcs!$L34)</f>
        <v>2.0078263014435231</v>
      </c>
      <c r="Z36" s="22">
        <f>MIN(Y36*Constantes!$F$19,0.8*(AC35+Clima!$F34-AA36-AB36-Constantes!$D$12))</f>
        <v>1.1879517080492139</v>
      </c>
      <c r="AA36" s="22">
        <f>IF(Clima!$F34&gt;0.05*Constantes!$F$20,((Clima!$F34-0.05*Constantes!$F$20)^2)/(Clima!$F34+0.95*Constantes!$F$20),0)</f>
        <v>0</v>
      </c>
      <c r="AB36" s="22">
        <f>MAX(0,AC35+Clima!$F34-AA36-Constantes!$D$11)</f>
        <v>0</v>
      </c>
      <c r="AC36" s="22">
        <f>AC35+Clima!$F34-AA36-Z36-AB36</f>
        <v>40.428856537418845</v>
      </c>
      <c r="AD36" s="22">
        <f>AD35+(Coeficientes!$D$22*AB36-AE36)/Coeficientes!$D$23</f>
        <v>0</v>
      </c>
      <c r="AE36" s="22">
        <f>10*Coeficientes!$D$24*AD35/Constantes!$F$29</f>
        <v>0</v>
      </c>
      <c r="AF36" s="22">
        <f>10000*(AA36+AE36)*Escenarios!$F$7/Escenarios!$F$8</f>
        <v>0</v>
      </c>
      <c r="AG36" s="22">
        <f>MAX(0,Constantes!$D$15/((Calculations!AJ35+Calculations!AF36+Clima!$F34)^2)+Coeficientes!$D$12)</f>
        <v>2.5971047970177805</v>
      </c>
      <c r="AH36" s="22">
        <f>MIN(ET_Calcs!$M34,0.8*(Calculations!AJ35+Calculations!AF36+Clima!$F34-Calculations!AG36-Constantes!$D$14))</f>
        <v>1.9399668185176424</v>
      </c>
      <c r="AI36" s="22">
        <f>MAX(0,AJ35+AF36+Clima!$F34-Calculations!AG36-Calculations!AH36-Constantes!$E$24)</f>
        <v>0</v>
      </c>
      <c r="AJ36" s="22">
        <f>AJ35+AF36+Clima!$F34-Calculations!AG36-Calculations!AH36-Calculations!AI36</f>
        <v>155.09510859963365</v>
      </c>
      <c r="AK36" s="21"/>
    </row>
    <row r="37" spans="2:37" x14ac:dyDescent="0.25">
      <c r="B37" s="17"/>
      <c r="C37" s="22">
        <v>32</v>
      </c>
      <c r="D37" s="22">
        <f>ET_Calcs!$I35*((1-Constantes!$D$21)*ET_Calcs!$K35+ET_Calcs!$L35)</f>
        <v>2.0857712821861334</v>
      </c>
      <c r="E37" s="22">
        <f>MIN(D37*Constantes!$D$19,0.8*(H36+Clima!$F35-F37-G37-Constantes!$D$12))</f>
        <v>1.2340686818832931</v>
      </c>
      <c r="F37" s="22">
        <f>IF(Clima!$F35&gt;0.05*Constantes!$D$20,((Clima!$F35-0.05*Constantes!$D$20)^2)/(Clima!$F35+0.95*Constantes!$D$20),0)</f>
        <v>1.6733755995029871</v>
      </c>
      <c r="G37" s="22">
        <f>MAX(0,H36+Clima!$F35-F37-Constantes!$D$11)</f>
        <v>8.105480937915857</v>
      </c>
      <c r="H37" s="22">
        <f>H36+Clima!$F35-F37-E37-G37</f>
        <v>47.515931318116706</v>
      </c>
      <c r="I37" s="20"/>
      <c r="J37" s="22">
        <v>32</v>
      </c>
      <c r="K37" s="22">
        <f>ET_Calcs!$I35*((1-Constantes!$E$21)*ET_Calcs!$K35+ET_Calcs!$L35)</f>
        <v>2.0857712821861334</v>
      </c>
      <c r="L37" s="22">
        <f>MIN(K37*Constantes!$E$19,0.8*(O36+Clima!$F35-M37-N37-Constantes!$D$12))</f>
        <v>1.2340686818832931</v>
      </c>
      <c r="M37" s="22">
        <f>IF(Clima!$F35&gt;0.05*Constantes!$E$20,((Clima!$F35-0.05*Constantes!$E$20)^2)/(Clima!$F35+0.95*Constantes!$E$20),0)</f>
        <v>1.6733755995029871</v>
      </c>
      <c r="N37" s="22">
        <f>MAX(0,O36+Clima!$F35-M37-Constantes!$D$11)</f>
        <v>8.105480937915857</v>
      </c>
      <c r="O37" s="22">
        <f>O36+Clima!$F35-M37-L37-N37</f>
        <v>47.515931318116706</v>
      </c>
      <c r="P37" s="22">
        <f>P36+(Coeficientes!$D$22*N37-Q37)/Coeficientes!$D$23</f>
        <v>0</v>
      </c>
      <c r="Q37" s="22">
        <f>10*Coeficientes!$D$24*P36/Constantes!$E$29</f>
        <v>0</v>
      </c>
      <c r="R37" s="22">
        <f>10000*(M37+Q37)*Escenarios!$E$7/Escenarios!$E$8</f>
        <v>54.105811050596579</v>
      </c>
      <c r="S37" s="22">
        <f>MAX(0,Constantes!$D$15/((Calculations!V36+Calculations!R37+Clima!$F35)^2)+Coeficientes!$D$12)</f>
        <v>2.8953379719602754</v>
      </c>
      <c r="T37" s="22">
        <f>MIN(ET_Calcs!$M35,0.8*(Calculations!V36+Calculations!R37+Clima!$F35-Calculations!S37-Constantes!$D$14))</f>
        <v>2.0152444607113389</v>
      </c>
      <c r="U37" s="22">
        <f>MAX(0,V36+R37+Clima!$F35-Calculations!S37-Calculations!T37-Constantes!$E$24)</f>
        <v>0</v>
      </c>
      <c r="V37" s="22">
        <f>V36+R37+Clima!$F35-Calculations!S37-Calculations!T37-Calculations!U37</f>
        <v>308.28953810649131</v>
      </c>
      <c r="W37" s="20"/>
      <c r="X37" s="22">
        <v>32</v>
      </c>
      <c r="Y37" s="22">
        <f>ET_Calcs!$I35*((1-Constantes!$F$21)*ET_Calcs!$K35+ET_Calcs!$L35)</f>
        <v>2.0857712821861334</v>
      </c>
      <c r="Z37" s="22">
        <f>MIN(Y37*Constantes!$F$19,0.8*(AC36+Clima!$F35-AA37-AB37-Constantes!$D$12))</f>
        <v>1.2340686818832931</v>
      </c>
      <c r="AA37" s="22">
        <f>IF(Clima!$F35&gt;0.05*Constantes!$F$20,((Clima!$F35-0.05*Constantes!$F$20)^2)/(Clima!$F35+0.95*Constantes!$F$20),0)</f>
        <v>1.6733755995029871</v>
      </c>
      <c r="AB37" s="22">
        <f>MAX(0,AC36+Clima!$F35-AA37-Constantes!$D$11)</f>
        <v>8.105480937915857</v>
      </c>
      <c r="AC37" s="22">
        <f>AC36+Clima!$F35-AA37-Z37-AB37</f>
        <v>47.515931318116706</v>
      </c>
      <c r="AD37" s="22">
        <f>AD36+(Coeficientes!$D$22*AB37-AE37)/Coeficientes!$D$23</f>
        <v>0</v>
      </c>
      <c r="AE37" s="22">
        <f>10*Coeficientes!$D$24*AD36/Constantes!$F$29</f>
        <v>0</v>
      </c>
      <c r="AF37" s="22">
        <f>10000*(AA37+AE37)*Escenarios!$F$7/Escenarios!$F$8</f>
        <v>26.216217725546798</v>
      </c>
      <c r="AG37" s="22">
        <f>MAX(0,Constantes!$D$15/((Calculations!AJ36+Calculations!AF37+Clima!$F35)^2)+Coeficientes!$D$12)</f>
        <v>2.7418136114752345</v>
      </c>
      <c r="AH37" s="22">
        <f>MIN(ET_Calcs!$M35,0.8*(Calculations!AJ36+Calculations!AF37+Clima!$F35-Calculations!AG37-Constantes!$D$14))</f>
        <v>2.0152444607113389</v>
      </c>
      <c r="AI37" s="22">
        <f>MAX(0,AJ36+AF37+Clima!$F35-Calculations!AG37-Calculations!AH37-Constantes!$E$24)</f>
        <v>0</v>
      </c>
      <c r="AJ37" s="22">
        <f>AJ36+AF37+Clima!$F35-Calculations!AG37-Calculations!AH37-Calculations!AI37</f>
        <v>194.65426825299389</v>
      </c>
      <c r="AK37" s="21"/>
    </row>
    <row r="38" spans="2:37" x14ac:dyDescent="0.25">
      <c r="B38" s="17"/>
      <c r="C38" s="22">
        <v>33</v>
      </c>
      <c r="D38" s="22">
        <f>ET_Calcs!$I36*((1-Constantes!$D$21)*ET_Calcs!$K36+ET_Calcs!$L36)</f>
        <v>1.9949615057536674</v>
      </c>
      <c r="E38" s="22">
        <f>MIN(D38*Constantes!$D$19,0.8*(H37+Clima!$F36-F38-G38-Constantes!$D$12))</f>
        <v>1.1803401153519368</v>
      </c>
      <c r="F38" s="22">
        <f>IF(Clima!$F36&gt;0.05*Constantes!$D$20,((Clima!$F36-0.05*Constantes!$D$20)^2)/(Clima!$F36+0.95*Constantes!$D$20),0)</f>
        <v>0</v>
      </c>
      <c r="G38" s="22">
        <f>MAX(0,H37+Clima!$F36-F38-Constantes!$D$11)</f>
        <v>0</v>
      </c>
      <c r="H38" s="22">
        <f>H37+Clima!$F36-F38-E38-G38</f>
        <v>46.335591202764768</v>
      </c>
      <c r="I38" s="20"/>
      <c r="J38" s="22">
        <v>33</v>
      </c>
      <c r="K38" s="22">
        <f>ET_Calcs!$I36*((1-Constantes!$E$21)*ET_Calcs!$K36+ET_Calcs!$L36)</f>
        <v>1.9949615057536674</v>
      </c>
      <c r="L38" s="22">
        <f>MIN(K38*Constantes!$E$19,0.8*(O37+Clima!$F36-M38-N38-Constantes!$D$12))</f>
        <v>1.1803401153519368</v>
      </c>
      <c r="M38" s="22">
        <f>IF(Clima!$F36&gt;0.05*Constantes!$E$20,((Clima!$F36-0.05*Constantes!$E$20)^2)/(Clima!$F36+0.95*Constantes!$E$20),0)</f>
        <v>0</v>
      </c>
      <c r="N38" s="22">
        <f>MAX(0,O37+Clima!$F36-M38-Constantes!$D$11)</f>
        <v>0</v>
      </c>
      <c r="O38" s="22">
        <f>O37+Clima!$F36-M38-L38-N38</f>
        <v>46.335591202764768</v>
      </c>
      <c r="P38" s="22">
        <f>P37+(Coeficientes!$D$22*N38-Q38)/Coeficientes!$D$23</f>
        <v>0</v>
      </c>
      <c r="Q38" s="22">
        <f>10*Coeficientes!$D$24*P37/Constantes!$E$29</f>
        <v>0</v>
      </c>
      <c r="R38" s="22">
        <f>10000*(M38+Q38)*Escenarios!$E$7/Escenarios!$E$8</f>
        <v>0</v>
      </c>
      <c r="S38" s="22">
        <f>MAX(0,Constantes!$D$15/((Calculations!V37+Calculations!R38+Clima!$F36)^2)+Coeficientes!$D$12)</f>
        <v>2.8919772043417957</v>
      </c>
      <c r="T38" s="22">
        <f>MIN(ET_Calcs!$M36,0.8*(Calculations!V37+Calculations!R38+Clima!$F36-Calculations!S38-Constantes!$D$14))</f>
        <v>1.9275225769591935</v>
      </c>
      <c r="U38" s="22">
        <f>MAX(0,V37+R38+Clima!$F36-Calculations!S38-Calculations!T38-Constantes!$E$24)</f>
        <v>0</v>
      </c>
      <c r="V38" s="22">
        <f>V37+R38+Clima!$F36-Calculations!S38-Calculations!T38-Calculations!U38</f>
        <v>303.47003832519033</v>
      </c>
      <c r="W38" s="20"/>
      <c r="X38" s="22">
        <v>33</v>
      </c>
      <c r="Y38" s="22">
        <f>ET_Calcs!$I36*((1-Constantes!$F$21)*ET_Calcs!$K36+ET_Calcs!$L36)</f>
        <v>1.9949615057536674</v>
      </c>
      <c r="Z38" s="22">
        <f>MIN(Y38*Constantes!$F$19,0.8*(AC37+Clima!$F36-AA38-AB38-Constantes!$D$12))</f>
        <v>1.1803401153519368</v>
      </c>
      <c r="AA38" s="22">
        <f>IF(Clima!$F36&gt;0.05*Constantes!$F$20,((Clima!$F36-0.05*Constantes!$F$20)^2)/(Clima!$F36+0.95*Constantes!$F$20),0)</f>
        <v>0</v>
      </c>
      <c r="AB38" s="22">
        <f>MAX(0,AC37+Clima!$F36-AA38-Constantes!$D$11)</f>
        <v>0</v>
      </c>
      <c r="AC38" s="22">
        <f>AC37+Clima!$F36-AA38-Z38-AB38</f>
        <v>46.335591202764768</v>
      </c>
      <c r="AD38" s="22">
        <f>AD37+(Coeficientes!$D$22*AB38-AE38)/Coeficientes!$D$23</f>
        <v>0</v>
      </c>
      <c r="AE38" s="22">
        <f>10*Coeficientes!$D$24*AD37/Constantes!$F$29</f>
        <v>0</v>
      </c>
      <c r="AF38" s="22">
        <f>10000*(AA38+AE38)*Escenarios!$F$7/Escenarios!$F$8</f>
        <v>0</v>
      </c>
      <c r="AG38" s="22">
        <f>MAX(0,Constantes!$D$15/((Calculations!AJ37+Calculations!AF38+Clima!$F36)^2)+Coeficientes!$D$12)</f>
        <v>2.7290400367651619</v>
      </c>
      <c r="AH38" s="22">
        <f>MIN(ET_Calcs!$M36,0.8*(Calculations!AJ37+Calculations!AF38+Clima!$F36-Calculations!AG38-Constantes!$D$14))</f>
        <v>1.9275225769591935</v>
      </c>
      <c r="AI38" s="22">
        <f>MAX(0,AJ37+AF38+Clima!$F36-Calculations!AG38-Calculations!AH38-Constantes!$E$24)</f>
        <v>0</v>
      </c>
      <c r="AJ38" s="22">
        <f>AJ37+AF38+Clima!$F36-Calculations!AG38-Calculations!AH38-Calculations!AI38</f>
        <v>189.99770563926953</v>
      </c>
      <c r="AK38" s="21"/>
    </row>
    <row r="39" spans="2:37" x14ac:dyDescent="0.25">
      <c r="B39" s="17"/>
      <c r="C39" s="22">
        <v>34</v>
      </c>
      <c r="D39" s="22">
        <f>ET_Calcs!$I37*((1-Constantes!$D$21)*ET_Calcs!$K37+ET_Calcs!$L37)</f>
        <v>2.0621547941857377</v>
      </c>
      <c r="E39" s="22">
        <f>MIN(D39*Constantes!$D$19,0.8*(H38+Clima!$F37-F39-G39-Constantes!$D$12))</f>
        <v>1.2200957364955254</v>
      </c>
      <c r="F39" s="22">
        <f>IF(Clima!$F37&gt;0.05*Constantes!$D$20,((Clima!$F37-0.05*Constantes!$D$20)^2)/(Clima!$F37+0.95*Constantes!$D$20),0)</f>
        <v>1.7818030510880826E-2</v>
      </c>
      <c r="G39" s="22">
        <f>MAX(0,H38+Clima!$F37-F39-Constantes!$D$11)</f>
        <v>3.5677731722538866</v>
      </c>
      <c r="H39" s="22">
        <f>H38+Clima!$F37-F39-E39-G39</f>
        <v>47.529904263504477</v>
      </c>
      <c r="I39" s="20"/>
      <c r="J39" s="22">
        <v>34</v>
      </c>
      <c r="K39" s="22">
        <f>ET_Calcs!$I37*((1-Constantes!$E$21)*ET_Calcs!$K37+ET_Calcs!$L37)</f>
        <v>2.0621547941857377</v>
      </c>
      <c r="L39" s="22">
        <f>MIN(K39*Constantes!$E$19,0.8*(O38+Clima!$F37-M39-N39-Constantes!$D$12))</f>
        <v>1.2200957364955254</v>
      </c>
      <c r="M39" s="22">
        <f>IF(Clima!$F37&gt;0.05*Constantes!$E$20,((Clima!$F37-0.05*Constantes!$E$20)^2)/(Clima!$F37+0.95*Constantes!$E$20),0)</f>
        <v>1.7818030510880826E-2</v>
      </c>
      <c r="N39" s="22">
        <f>MAX(0,O38+Clima!$F37-M39-Constantes!$D$11)</f>
        <v>3.5677731722538866</v>
      </c>
      <c r="O39" s="22">
        <f>O38+Clima!$F37-M39-L39-N39</f>
        <v>47.529904263504477</v>
      </c>
      <c r="P39" s="22">
        <f>P38+(Coeficientes!$D$22*N39-Q39)/Coeficientes!$D$23</f>
        <v>0</v>
      </c>
      <c r="Q39" s="22">
        <f>10*Coeficientes!$D$24*P38/Constantes!$E$29</f>
        <v>0</v>
      </c>
      <c r="R39" s="22">
        <f>10000*(M39+Q39)*Escenarios!$E$7/Escenarios!$E$8</f>
        <v>0.57611631985181333</v>
      </c>
      <c r="S39" s="22">
        <f>MAX(0,Constantes!$D$15/((Calculations!V38+Calculations!R39+Clima!$F37)^2)+Coeficientes!$D$12)</f>
        <v>2.8931977780132754</v>
      </c>
      <c r="T39" s="22">
        <f>MIN(ET_Calcs!$M37,0.8*(Calculations!V38+Calculations!R39+Clima!$F37-Calculations!S39-Constantes!$D$14))</f>
        <v>1.9924021314306823</v>
      </c>
      <c r="U39" s="22">
        <f>MAX(0,V38+R39+Clima!$F37-Calculations!S39-Calculations!T39-Constantes!$E$24)</f>
        <v>0</v>
      </c>
      <c r="V39" s="22">
        <f>V38+R39+Clima!$F37-Calculations!S39-Calculations!T39-Calculations!U39</f>
        <v>305.16055473559811</v>
      </c>
      <c r="W39" s="20"/>
      <c r="X39" s="22">
        <v>34</v>
      </c>
      <c r="Y39" s="22">
        <f>ET_Calcs!$I37*((1-Constantes!$F$21)*ET_Calcs!$K37+ET_Calcs!$L37)</f>
        <v>2.0621547941857377</v>
      </c>
      <c r="Z39" s="22">
        <f>MIN(Y39*Constantes!$F$19,0.8*(AC38+Clima!$F37-AA39-AB39-Constantes!$D$12))</f>
        <v>1.2200957364955254</v>
      </c>
      <c r="AA39" s="22">
        <f>IF(Clima!$F37&gt;0.05*Constantes!$F$20,((Clima!$F37-0.05*Constantes!$F$20)^2)/(Clima!$F37+0.95*Constantes!$F$20),0)</f>
        <v>1.7818030510880826E-2</v>
      </c>
      <c r="AB39" s="22">
        <f>MAX(0,AC38+Clima!$F37-AA39-Constantes!$D$11)</f>
        <v>3.5677731722538866</v>
      </c>
      <c r="AC39" s="22">
        <f>AC38+Clima!$F37-AA39-Z39-AB39</f>
        <v>47.529904263504477</v>
      </c>
      <c r="AD39" s="22">
        <f>AD38+(Coeficientes!$D$22*AB39-AE39)/Coeficientes!$D$23</f>
        <v>0</v>
      </c>
      <c r="AE39" s="22">
        <f>10*Coeficientes!$D$24*AD38/Constantes!$F$29</f>
        <v>0</v>
      </c>
      <c r="AF39" s="22">
        <f>10000*(AA39+AE39)*Escenarios!$F$7/Escenarios!$F$8</f>
        <v>0.27914914467046631</v>
      </c>
      <c r="AG39" s="22">
        <f>MAX(0,Constantes!$D$15/((Calculations!AJ38+Calculations!AF39+Clima!$F37)^2)+Coeficientes!$D$12)</f>
        <v>2.7335014767812624</v>
      </c>
      <c r="AH39" s="22">
        <f>MIN(ET_Calcs!$M37,0.8*(Calculations!AJ38+Calculations!AF39+Clima!$F37-Calculations!AG39-Constantes!$D$14))</f>
        <v>1.9924021314306823</v>
      </c>
      <c r="AI39" s="22">
        <f>MAX(0,AJ38+AF39+Clima!$F37-Calculations!AG39-Calculations!AH39-Constantes!$E$24)</f>
        <v>0</v>
      </c>
      <c r="AJ39" s="22">
        <f>AJ38+AF39+Clima!$F37-Calculations!AG39-Calculations!AH39-Calculations!AI39</f>
        <v>191.55095117572804</v>
      </c>
      <c r="AK39" s="21"/>
    </row>
    <row r="40" spans="2:37" x14ac:dyDescent="0.25">
      <c r="B40" s="17"/>
      <c r="C40" s="22">
        <v>35</v>
      </c>
      <c r="D40" s="22">
        <f>ET_Calcs!$I38*((1-Constantes!$D$21)*ET_Calcs!$K38+ET_Calcs!$L38)</f>
        <v>2.0923111215963188</v>
      </c>
      <c r="E40" s="22">
        <f>MIN(D40*Constantes!$D$19,0.8*(H39+Clima!$F38-F40-G40-Constantes!$D$12))</f>
        <v>1.2379380471725672</v>
      </c>
      <c r="F40" s="22">
        <f>IF(Clima!$F38&gt;0.05*Constantes!$D$20,((Clima!$F38-0.05*Constantes!$D$20)^2)/(Clima!$F38+0.95*Constantes!$D$20),0)</f>
        <v>0</v>
      </c>
      <c r="G40" s="22">
        <f>MAX(0,H39+Clima!$F38-F40-Constantes!$D$11)</f>
        <v>1.2799042635044771</v>
      </c>
      <c r="H40" s="22">
        <f>H39+Clima!$F38-F40-E40-G40</f>
        <v>47.51206195282743</v>
      </c>
      <c r="I40" s="20"/>
      <c r="J40" s="22">
        <v>35</v>
      </c>
      <c r="K40" s="22">
        <f>ET_Calcs!$I38*((1-Constantes!$E$21)*ET_Calcs!$K38+ET_Calcs!$L38)</f>
        <v>2.0923111215963188</v>
      </c>
      <c r="L40" s="22">
        <f>MIN(K40*Constantes!$E$19,0.8*(O39+Clima!$F38-M40-N40-Constantes!$D$12))</f>
        <v>1.2379380471725672</v>
      </c>
      <c r="M40" s="22">
        <f>IF(Clima!$F38&gt;0.05*Constantes!$E$20,((Clima!$F38-0.05*Constantes!$E$20)^2)/(Clima!$F38+0.95*Constantes!$E$20),0)</f>
        <v>0</v>
      </c>
      <c r="N40" s="22">
        <f>MAX(0,O39+Clima!$F38-M40-Constantes!$D$11)</f>
        <v>1.2799042635044771</v>
      </c>
      <c r="O40" s="22">
        <f>O39+Clima!$F38-M40-L40-N40</f>
        <v>47.51206195282743</v>
      </c>
      <c r="P40" s="22">
        <f>P39+(Coeficientes!$D$22*N40-Q40)/Coeficientes!$D$23</f>
        <v>0</v>
      </c>
      <c r="Q40" s="22">
        <f>10*Coeficientes!$D$24*P39/Constantes!$E$29</f>
        <v>0</v>
      </c>
      <c r="R40" s="22">
        <f>10000*(M40+Q40)*Escenarios!$E$7/Escenarios!$E$8</f>
        <v>0</v>
      </c>
      <c r="S40" s="22">
        <f>MAX(0,Constantes!$D$15/((Calculations!V39+Calculations!R40+Clima!$F38)^2)+Coeficientes!$D$12)</f>
        <v>2.8915350677451732</v>
      </c>
      <c r="T40" s="22">
        <f>MIN(ET_Calcs!$M38,0.8*(Calculations!V39+Calculations!R40+Clima!$F38-Calculations!S40-Constantes!$D$14))</f>
        <v>2.0215274795703682</v>
      </c>
      <c r="U40" s="22">
        <f>MAX(0,V39+R40+Clima!$F38-Calculations!S40-Calculations!T40-Constantes!$E$24)</f>
        <v>0</v>
      </c>
      <c r="V40" s="22">
        <f>V39+R40+Clima!$F38-Calculations!S40-Calculations!T40-Calculations!U40</f>
        <v>302.74749218828259</v>
      </c>
      <c r="W40" s="20"/>
      <c r="X40" s="22">
        <v>35</v>
      </c>
      <c r="Y40" s="22">
        <f>ET_Calcs!$I38*((1-Constantes!$F$21)*ET_Calcs!$K38+ET_Calcs!$L38)</f>
        <v>2.0923111215963188</v>
      </c>
      <c r="Z40" s="22">
        <f>MIN(Y40*Constantes!$F$19,0.8*(AC39+Clima!$F38-AA40-AB40-Constantes!$D$12))</f>
        <v>1.2379380471725672</v>
      </c>
      <c r="AA40" s="22">
        <f>IF(Clima!$F38&gt;0.05*Constantes!$F$20,((Clima!$F38-0.05*Constantes!$F$20)^2)/(Clima!$F38+0.95*Constantes!$F$20),0)</f>
        <v>0</v>
      </c>
      <c r="AB40" s="22">
        <f>MAX(0,AC39+Clima!$F38-AA40-Constantes!$D$11)</f>
        <v>1.2799042635044771</v>
      </c>
      <c r="AC40" s="22">
        <f>AC39+Clima!$F38-AA40-Z40-AB40</f>
        <v>47.51206195282743</v>
      </c>
      <c r="AD40" s="22">
        <f>AD39+(Coeficientes!$D$22*AB40-AE40)/Coeficientes!$D$23</f>
        <v>0</v>
      </c>
      <c r="AE40" s="22">
        <f>10*Coeficientes!$D$24*AD39/Constantes!$F$29</f>
        <v>0</v>
      </c>
      <c r="AF40" s="22">
        <f>10000*(AA40+AE40)*Escenarios!$F$7/Escenarios!$F$8</f>
        <v>0</v>
      </c>
      <c r="AG40" s="22">
        <f>MAX(0,Constantes!$D$15/((Calculations!AJ39+Calculations!AF40+Clima!$F38)^2)+Coeficientes!$D$12)</f>
        <v>2.7273525531537244</v>
      </c>
      <c r="AH40" s="22">
        <f>MIN(ET_Calcs!$M38,0.8*(Calculations!AJ39+Calculations!AF40+Clima!$F38-Calculations!AG40-Constantes!$D$14))</f>
        <v>2.0215274795703682</v>
      </c>
      <c r="AI40" s="22">
        <f>MAX(0,AJ39+AF40+Clima!$F38-Calculations!AG40-Calculations!AH40-Constantes!$E$24)</f>
        <v>0</v>
      </c>
      <c r="AJ40" s="22">
        <f>AJ39+AF40+Clima!$F38-Calculations!AG40-Calculations!AH40-Calculations!AI40</f>
        <v>189.30207114300393</v>
      </c>
      <c r="AK40" s="21"/>
    </row>
    <row r="41" spans="2:37" x14ac:dyDescent="0.25">
      <c r="B41" s="17"/>
      <c r="C41" s="22">
        <v>36</v>
      </c>
      <c r="D41" s="22">
        <f>ET_Calcs!$I39*((1-Constantes!$D$21)*ET_Calcs!$K39+ET_Calcs!$L39)</f>
        <v>2.1538142060933456</v>
      </c>
      <c r="E41" s="22">
        <f>MIN(D41*Constantes!$D$19,0.8*(H40+Clima!$F39-F41-G41-Constantes!$D$12))</f>
        <v>1.2743269988592794</v>
      </c>
      <c r="F41" s="22">
        <f>IF(Clima!$F39&gt;0.05*Constantes!$D$20,((Clima!$F39-0.05*Constantes!$D$20)^2)/(Clima!$F39+0.95*Constantes!$D$20),0)</f>
        <v>0</v>
      </c>
      <c r="G41" s="22">
        <f>MAX(0,H40+Clima!$F39-F41-Constantes!$D$11)</f>
        <v>0</v>
      </c>
      <c r="H41" s="22">
        <f>H40+Clima!$F39-F41-E41-G41</f>
        <v>46.537734953968148</v>
      </c>
      <c r="I41" s="20"/>
      <c r="J41" s="22">
        <v>36</v>
      </c>
      <c r="K41" s="22">
        <f>ET_Calcs!$I39*((1-Constantes!$E$21)*ET_Calcs!$K39+ET_Calcs!$L39)</f>
        <v>2.1538142060933456</v>
      </c>
      <c r="L41" s="22">
        <f>MIN(K41*Constantes!$E$19,0.8*(O40+Clima!$F39-M41-N41-Constantes!$D$12))</f>
        <v>1.2743269988592794</v>
      </c>
      <c r="M41" s="22">
        <f>IF(Clima!$F39&gt;0.05*Constantes!$E$20,((Clima!$F39-0.05*Constantes!$E$20)^2)/(Clima!$F39+0.95*Constantes!$E$20),0)</f>
        <v>0</v>
      </c>
      <c r="N41" s="22">
        <f>MAX(0,O40+Clima!$F39-M41-Constantes!$D$11)</f>
        <v>0</v>
      </c>
      <c r="O41" s="22">
        <f>O40+Clima!$F39-M41-L41-N41</f>
        <v>46.537734953968148</v>
      </c>
      <c r="P41" s="22">
        <f>P40+(Coeficientes!$D$22*N41-Q41)/Coeficientes!$D$23</f>
        <v>0</v>
      </c>
      <c r="Q41" s="22">
        <f>10*Coeficientes!$D$24*P40/Constantes!$E$29</f>
        <v>0</v>
      </c>
      <c r="R41" s="22">
        <f>10000*(M41+Q41)*Escenarios!$E$7/Escenarios!$E$8</f>
        <v>0</v>
      </c>
      <c r="S41" s="22">
        <f>MAX(0,Constantes!$D$15/((Calculations!V40+Calculations!R41+Clima!$F39)^2)+Coeficientes!$D$12)</f>
        <v>2.888207775513477</v>
      </c>
      <c r="T41" s="22">
        <f>MIN(ET_Calcs!$M39,0.8*(Calculations!V40+Calculations!R41+Clima!$F39-Calculations!S41-Constantes!$D$14))</f>
        <v>2.0809723308733856</v>
      </c>
      <c r="U41" s="22">
        <f>MAX(0,V40+R41+Clima!$F39-Calculations!S41-Calculations!T41-Constantes!$E$24)</f>
        <v>0</v>
      </c>
      <c r="V41" s="22">
        <f>V40+R41+Clima!$F39-Calculations!S41-Calculations!T41-Calculations!U41</f>
        <v>298.07831208189572</v>
      </c>
      <c r="W41" s="20"/>
      <c r="X41" s="22">
        <v>36</v>
      </c>
      <c r="Y41" s="22">
        <f>ET_Calcs!$I39*((1-Constantes!$F$21)*ET_Calcs!$K39+ET_Calcs!$L39)</f>
        <v>2.1538142060933456</v>
      </c>
      <c r="Z41" s="22">
        <f>MIN(Y41*Constantes!$F$19,0.8*(AC40+Clima!$F39-AA41-AB41-Constantes!$D$12))</f>
        <v>1.2743269988592794</v>
      </c>
      <c r="AA41" s="22">
        <f>IF(Clima!$F39&gt;0.05*Constantes!$F$20,((Clima!$F39-0.05*Constantes!$F$20)^2)/(Clima!$F39+0.95*Constantes!$F$20),0)</f>
        <v>0</v>
      </c>
      <c r="AB41" s="22">
        <f>MAX(0,AC40+Clima!$F39-AA41-Constantes!$D$11)</f>
        <v>0</v>
      </c>
      <c r="AC41" s="22">
        <f>AC40+Clima!$F39-AA41-Z41-AB41</f>
        <v>46.537734953968148</v>
      </c>
      <c r="AD41" s="22">
        <f>AD40+(Coeficientes!$D$22*AB41-AE41)/Coeficientes!$D$23</f>
        <v>0</v>
      </c>
      <c r="AE41" s="22">
        <f>10*Coeficientes!$D$24*AD40/Constantes!$F$29</f>
        <v>0</v>
      </c>
      <c r="AF41" s="22">
        <f>10000*(AA41+AE41)*Escenarios!$F$7/Escenarios!$F$8</f>
        <v>0</v>
      </c>
      <c r="AG41" s="22">
        <f>MAX(0,Constantes!$D$15/((Calculations!AJ40+Calculations!AF41+Clima!$F39)^2)+Coeficientes!$D$12)</f>
        <v>2.7144074772991376</v>
      </c>
      <c r="AH41" s="22">
        <f>MIN(ET_Calcs!$M39,0.8*(Calculations!AJ40+Calculations!AF41+Clima!$F39-Calculations!AG41-Constantes!$D$14))</f>
        <v>2.0809723308733856</v>
      </c>
      <c r="AI41" s="22">
        <f>MAX(0,AJ40+AF41+Clima!$F39-Calculations!AG41-Calculations!AH41-Constantes!$E$24)</f>
        <v>0</v>
      </c>
      <c r="AJ41" s="22">
        <f>AJ40+AF41+Clima!$F39-Calculations!AG41-Calculations!AH41-Calculations!AI41</f>
        <v>184.80669133483141</v>
      </c>
      <c r="AK41" s="21"/>
    </row>
    <row r="42" spans="2:37" x14ac:dyDescent="0.25">
      <c r="B42" s="17"/>
      <c r="C42" s="22">
        <v>37</v>
      </c>
      <c r="D42" s="22">
        <f>ET_Calcs!$I40*((1-Constantes!$D$21)*ET_Calcs!$K40+ET_Calcs!$L40)</f>
        <v>2.0944757336248787</v>
      </c>
      <c r="E42" s="22">
        <f>MIN(D42*Constantes!$D$19,0.8*(H41+Clima!$F40-F42-G42-Constantes!$D$12))</f>
        <v>1.2392187628175126</v>
      </c>
      <c r="F42" s="22">
        <f>IF(Clima!$F40&gt;0.05*Constantes!$D$20,((Clima!$F40-0.05*Constantes!$D$20)^2)/(Clima!$F40+0.95*Constantes!$D$20),0)</f>
        <v>1.0589875915455549E-2</v>
      </c>
      <c r="G42" s="22">
        <f>MAX(0,H41+Clima!$F40-F42-Constantes!$D$11)</f>
        <v>3.4771450780526933</v>
      </c>
      <c r="H42" s="22">
        <f>H41+Clima!$F40-F42-E42-G42</f>
        <v>47.510781237182485</v>
      </c>
      <c r="I42" s="20"/>
      <c r="J42" s="22">
        <v>37</v>
      </c>
      <c r="K42" s="22">
        <f>ET_Calcs!$I40*((1-Constantes!$E$21)*ET_Calcs!$K40+ET_Calcs!$L40)</f>
        <v>2.0944757336248787</v>
      </c>
      <c r="L42" s="22">
        <f>MIN(K42*Constantes!$E$19,0.8*(O41+Clima!$F40-M42-N42-Constantes!$D$12))</f>
        <v>1.2392187628175126</v>
      </c>
      <c r="M42" s="22">
        <f>IF(Clima!$F40&gt;0.05*Constantes!$E$20,((Clima!$F40-0.05*Constantes!$E$20)^2)/(Clima!$F40+0.95*Constantes!$E$20),0)</f>
        <v>1.0589875915455549E-2</v>
      </c>
      <c r="N42" s="22">
        <f>MAX(0,O41+Clima!$F40-M42-Constantes!$D$11)</f>
        <v>3.4771450780526933</v>
      </c>
      <c r="O42" s="22">
        <f>O41+Clima!$F40-M42-L42-N42</f>
        <v>47.510781237182485</v>
      </c>
      <c r="P42" s="22">
        <f>P41+(Coeficientes!$D$22*N42-Q42)/Coeficientes!$D$23</f>
        <v>0</v>
      </c>
      <c r="Q42" s="22">
        <f>10*Coeficientes!$D$24*P41/Constantes!$E$29</f>
        <v>0</v>
      </c>
      <c r="R42" s="22">
        <f>10000*(M42+Q42)*Escenarios!$E$7/Escenarios!$E$8</f>
        <v>0.34240598793306276</v>
      </c>
      <c r="S42" s="22">
        <f>MAX(0,Constantes!$D$15/((Calculations!V41+Calculations!R42+Clima!$F40)^2)+Coeficientes!$D$12)</f>
        <v>2.8889954009728092</v>
      </c>
      <c r="T42" s="22">
        <f>MIN(ET_Calcs!$M40,0.8*(Calculations!V41+Calculations!R42+Clima!$F40-Calculations!S42-Constantes!$D$14))</f>
        <v>2.0235910878111896</v>
      </c>
      <c r="U42" s="22">
        <f>MAX(0,V41+R42+Clima!$F40-Calculations!S42-Calculations!T42-Constantes!$E$24)</f>
        <v>0</v>
      </c>
      <c r="V42" s="22">
        <f>V41+R42+Clima!$F40-Calculations!S42-Calculations!T42-Calculations!U42</f>
        <v>299.20813158104477</v>
      </c>
      <c r="W42" s="20"/>
      <c r="X42" s="22">
        <v>37</v>
      </c>
      <c r="Y42" s="22">
        <f>ET_Calcs!$I40*((1-Constantes!$F$21)*ET_Calcs!$K40+ET_Calcs!$L40)</f>
        <v>2.0944757336248787</v>
      </c>
      <c r="Z42" s="22">
        <f>MIN(Y42*Constantes!$F$19,0.8*(AC41+Clima!$F40-AA42-AB42-Constantes!$D$12))</f>
        <v>1.2392187628175126</v>
      </c>
      <c r="AA42" s="22">
        <f>IF(Clima!$F40&gt;0.05*Constantes!$F$20,((Clima!$F40-0.05*Constantes!$F$20)^2)/(Clima!$F40+0.95*Constantes!$F$20),0)</f>
        <v>1.0589875915455549E-2</v>
      </c>
      <c r="AB42" s="22">
        <f>MAX(0,AC41+Clima!$F40-AA42-Constantes!$D$11)</f>
        <v>3.4771450780526933</v>
      </c>
      <c r="AC42" s="22">
        <f>AC41+Clima!$F40-AA42-Z42-AB42</f>
        <v>47.510781237182485</v>
      </c>
      <c r="AD42" s="22">
        <f>AD41+(Coeficientes!$D$22*AB42-AE42)/Coeficientes!$D$23</f>
        <v>0</v>
      </c>
      <c r="AE42" s="22">
        <f>10*Coeficientes!$D$24*AD41/Constantes!$F$29</f>
        <v>0</v>
      </c>
      <c r="AF42" s="22">
        <f>10000*(AA42+AE42)*Escenarios!$F$7/Escenarios!$F$8</f>
        <v>0.16590805600880362</v>
      </c>
      <c r="AG42" s="22">
        <f>MAX(0,Constantes!$D$15/((Calculations!AJ41+Calculations!AF42+Clima!$F40)^2)+Coeficientes!$D$12)</f>
        <v>2.7176053839952923</v>
      </c>
      <c r="AH42" s="22">
        <f>MIN(ET_Calcs!$M40,0.8*(Calculations!AJ41+Calculations!AF42+Clima!$F40-Calculations!AG42-Constantes!$D$14))</f>
        <v>2.0235910878111896</v>
      </c>
      <c r="AI42" s="22">
        <f>MAX(0,AJ41+AF42+Clima!$F40-Calculations!AG42-Calculations!AH42-Constantes!$E$24)</f>
        <v>0</v>
      </c>
      <c r="AJ42" s="22">
        <f>AJ41+AF42+Clima!$F40-Calculations!AG42-Calculations!AH42-Calculations!AI42</f>
        <v>185.93140291903373</v>
      </c>
      <c r="AK42" s="21"/>
    </row>
    <row r="43" spans="2:37" x14ac:dyDescent="0.25">
      <c r="B43" s="17"/>
      <c r="C43" s="22">
        <v>38</v>
      </c>
      <c r="D43" s="22">
        <f>ET_Calcs!$I41*((1-Constantes!$D$21)*ET_Calcs!$K41+ET_Calcs!$L41)</f>
        <v>2.1032824800830978</v>
      </c>
      <c r="E43" s="22">
        <f>MIN(D43*Constantes!$D$19,0.8*(H42+Clima!$F41-F43-G43-Constantes!$D$12))</f>
        <v>1.2444293676840172</v>
      </c>
      <c r="F43" s="22">
        <f>IF(Clima!$F41&gt;0.05*Constantes!$D$20,((Clima!$F41-0.05*Constantes!$D$20)^2)/(Clima!$F41+0.95*Constantes!$D$20),0)</f>
        <v>0</v>
      </c>
      <c r="G43" s="22">
        <f>MAX(0,H42+Clima!$F41-F43-Constantes!$D$11)</f>
        <v>0</v>
      </c>
      <c r="H43" s="22">
        <f>H42+Clima!$F41-F43-E43-G43</f>
        <v>46.266351869498465</v>
      </c>
      <c r="I43" s="20"/>
      <c r="J43" s="22">
        <v>38</v>
      </c>
      <c r="K43" s="22">
        <f>ET_Calcs!$I41*((1-Constantes!$E$21)*ET_Calcs!$K41+ET_Calcs!$L41)</f>
        <v>2.1032824800830978</v>
      </c>
      <c r="L43" s="22">
        <f>MIN(K43*Constantes!$E$19,0.8*(O42+Clima!$F41-M43-N43-Constantes!$D$12))</f>
        <v>1.2444293676840172</v>
      </c>
      <c r="M43" s="22">
        <f>IF(Clima!$F41&gt;0.05*Constantes!$E$20,((Clima!$F41-0.05*Constantes!$E$20)^2)/(Clima!$F41+0.95*Constantes!$E$20),0)</f>
        <v>0</v>
      </c>
      <c r="N43" s="22">
        <f>MAX(0,O42+Clima!$F41-M43-Constantes!$D$11)</f>
        <v>0</v>
      </c>
      <c r="O43" s="22">
        <f>O42+Clima!$F41-M43-L43-N43</f>
        <v>46.266351869498465</v>
      </c>
      <c r="P43" s="22">
        <f>P42+(Coeficientes!$D$22*N43-Q43)/Coeficientes!$D$23</f>
        <v>0</v>
      </c>
      <c r="Q43" s="22">
        <f>10*Coeficientes!$D$24*P42/Constantes!$E$29</f>
        <v>0</v>
      </c>
      <c r="R43" s="22">
        <f>10000*(M43+Q43)*Escenarios!$E$7/Escenarios!$E$8</f>
        <v>0</v>
      </c>
      <c r="S43" s="22">
        <f>MAX(0,Constantes!$D$15/((Calculations!V42+Calculations!R43+Clima!$F41)^2)+Coeficientes!$D$12)</f>
        <v>2.8853203912690972</v>
      </c>
      <c r="T43" s="22">
        <f>MIN(ET_Calcs!$M41,0.8*(Calculations!V42+Calculations!R43+Clima!$F41-Calculations!S43-Constantes!$D$14))</f>
        <v>2.0320875249045813</v>
      </c>
      <c r="U43" s="22">
        <f>MAX(0,V42+R43+Clima!$F41-Calculations!S43-Calculations!T43-Constantes!$E$24)</f>
        <v>0</v>
      </c>
      <c r="V43" s="22">
        <f>V42+R43+Clima!$F41-Calculations!S43-Calculations!T43-Calculations!U43</f>
        <v>294.29072366487111</v>
      </c>
      <c r="W43" s="20"/>
      <c r="X43" s="22">
        <v>38</v>
      </c>
      <c r="Y43" s="22">
        <f>ET_Calcs!$I41*((1-Constantes!$F$21)*ET_Calcs!$K41+ET_Calcs!$L41)</f>
        <v>2.1032824800830978</v>
      </c>
      <c r="Z43" s="22">
        <f>MIN(Y43*Constantes!$F$19,0.8*(AC42+Clima!$F41-AA43-AB43-Constantes!$D$12))</f>
        <v>1.2444293676840172</v>
      </c>
      <c r="AA43" s="22">
        <f>IF(Clima!$F41&gt;0.05*Constantes!$F$20,((Clima!$F41-0.05*Constantes!$F$20)^2)/(Clima!$F41+0.95*Constantes!$F$20),0)</f>
        <v>0</v>
      </c>
      <c r="AB43" s="22">
        <f>MAX(0,AC42+Clima!$F41-AA43-Constantes!$D$11)</f>
        <v>0</v>
      </c>
      <c r="AC43" s="22">
        <f>AC42+Clima!$F41-AA43-Z43-AB43</f>
        <v>46.266351869498465</v>
      </c>
      <c r="AD43" s="22">
        <f>AD42+(Coeficientes!$D$22*AB43-AE43)/Coeficientes!$D$23</f>
        <v>0</v>
      </c>
      <c r="AE43" s="22">
        <f>10*Coeficientes!$D$24*AD42/Constantes!$F$29</f>
        <v>0</v>
      </c>
      <c r="AF43" s="22">
        <f>10000*(AA43+AE43)*Escenarios!$F$7/Escenarios!$F$8</f>
        <v>0</v>
      </c>
      <c r="AG43" s="22">
        <f>MAX(0,Constantes!$D$15/((Calculations!AJ42+Calculations!AF43+Clima!$F41)^2)+Coeficientes!$D$12)</f>
        <v>2.7030198006370516</v>
      </c>
      <c r="AH43" s="22">
        <f>MIN(ET_Calcs!$M41,0.8*(Calculations!AJ42+Calculations!AF43+Clima!$F41-Calculations!AG43-Constantes!$D$14))</f>
        <v>2.0320875249045813</v>
      </c>
      <c r="AI43" s="22">
        <f>MAX(0,AJ42+AF43+Clima!$F41-Calculations!AG43-Calculations!AH43-Constantes!$E$24)</f>
        <v>0</v>
      </c>
      <c r="AJ43" s="22">
        <f>AJ42+AF43+Clima!$F41-Calculations!AG43-Calculations!AH43-Calculations!AI43</f>
        <v>181.1962955934921</v>
      </c>
      <c r="AK43" s="21"/>
    </row>
    <row r="44" spans="2:37" x14ac:dyDescent="0.25">
      <c r="B44" s="17"/>
      <c r="C44" s="22">
        <v>39</v>
      </c>
      <c r="D44" s="22">
        <f>ET_Calcs!$I42*((1-Constantes!$D$21)*ET_Calcs!$K42+ET_Calcs!$L42)</f>
        <v>2.0018784380260151</v>
      </c>
      <c r="E44" s="22">
        <f>MIN(D44*Constantes!$D$19,0.8*(H43+Clima!$F42-F44-G44-Constantes!$D$12))</f>
        <v>1.1844325916291369</v>
      </c>
      <c r="F44" s="22">
        <f>IF(Clima!$F42&gt;0.05*Constantes!$D$20,((Clima!$F42-0.05*Constantes!$D$20)^2)/(Clima!$F42+0.95*Constantes!$D$20),0)</f>
        <v>0</v>
      </c>
      <c r="G44" s="22">
        <f>MAX(0,H43+Clima!$F42-F44-Constantes!$D$11)</f>
        <v>0</v>
      </c>
      <c r="H44" s="22">
        <f>H43+Clima!$F42-F44-E44-G44</f>
        <v>45.081919277869325</v>
      </c>
      <c r="I44" s="20"/>
      <c r="J44" s="22">
        <v>39</v>
      </c>
      <c r="K44" s="22">
        <f>ET_Calcs!$I42*((1-Constantes!$E$21)*ET_Calcs!$K42+ET_Calcs!$L42)</f>
        <v>2.0018784380260151</v>
      </c>
      <c r="L44" s="22">
        <f>MIN(K44*Constantes!$E$19,0.8*(O43+Clima!$F42-M44-N44-Constantes!$D$12))</f>
        <v>1.1844325916291369</v>
      </c>
      <c r="M44" s="22">
        <f>IF(Clima!$F42&gt;0.05*Constantes!$E$20,((Clima!$F42-0.05*Constantes!$E$20)^2)/(Clima!$F42+0.95*Constantes!$E$20),0)</f>
        <v>0</v>
      </c>
      <c r="N44" s="22">
        <f>MAX(0,O43+Clima!$F42-M44-Constantes!$D$11)</f>
        <v>0</v>
      </c>
      <c r="O44" s="22">
        <f>O43+Clima!$F42-M44-L44-N44</f>
        <v>45.081919277869325</v>
      </c>
      <c r="P44" s="22">
        <f>P43+(Coeficientes!$D$22*N44-Q44)/Coeficientes!$D$23</f>
        <v>0</v>
      </c>
      <c r="Q44" s="22">
        <f>10*Coeficientes!$D$24*P43/Constantes!$E$29</f>
        <v>0</v>
      </c>
      <c r="R44" s="22">
        <f>10000*(M44+Q44)*Escenarios!$E$7/Escenarios!$E$8</f>
        <v>0</v>
      </c>
      <c r="S44" s="22">
        <f>MAX(0,Constantes!$D$15/((Calculations!V43+Calculations!R44+Clima!$F42)^2)+Coeficientes!$D$12)</f>
        <v>2.8814559280484735</v>
      </c>
      <c r="T44" s="22">
        <f>MIN(ET_Calcs!$M42,0.8*(Calculations!V43+Calculations!R44+Clima!$F42-Calculations!S44-Constantes!$D$14))</f>
        <v>1.9341110267220292</v>
      </c>
      <c r="U44" s="22">
        <f>MAX(0,V43+R44+Clima!$F42-Calculations!S44-Calculations!T44-Constantes!$E$24)</f>
        <v>0</v>
      </c>
      <c r="V44" s="22">
        <f>V43+R44+Clima!$F42-Calculations!S44-Calculations!T44-Calculations!U44</f>
        <v>289.47515671010063</v>
      </c>
      <c r="W44" s="20"/>
      <c r="X44" s="22">
        <v>39</v>
      </c>
      <c r="Y44" s="22">
        <f>ET_Calcs!$I42*((1-Constantes!$F$21)*ET_Calcs!$K42+ET_Calcs!$L42)</f>
        <v>2.0018784380260151</v>
      </c>
      <c r="Z44" s="22">
        <f>MIN(Y44*Constantes!$F$19,0.8*(AC43+Clima!$F42-AA44-AB44-Constantes!$D$12))</f>
        <v>1.1844325916291369</v>
      </c>
      <c r="AA44" s="22">
        <f>IF(Clima!$F42&gt;0.05*Constantes!$F$20,((Clima!$F42-0.05*Constantes!$F$20)^2)/(Clima!$F42+0.95*Constantes!$F$20),0)</f>
        <v>0</v>
      </c>
      <c r="AB44" s="22">
        <f>MAX(0,AC43+Clima!$F42-AA44-Constantes!$D$11)</f>
        <v>0</v>
      </c>
      <c r="AC44" s="22">
        <f>AC43+Clima!$F42-AA44-Z44-AB44</f>
        <v>45.081919277869325</v>
      </c>
      <c r="AD44" s="22">
        <f>AD43+(Coeficientes!$D$22*AB44-AE44)/Coeficientes!$D$23</f>
        <v>0</v>
      </c>
      <c r="AE44" s="22">
        <f>10*Coeficientes!$D$24*AD43/Constantes!$F$29</f>
        <v>0</v>
      </c>
      <c r="AF44" s="22">
        <f>10000*(AA44+AE44)*Escenarios!$F$7/Escenarios!$F$8</f>
        <v>0</v>
      </c>
      <c r="AG44" s="22">
        <f>MAX(0,Constantes!$D$15/((Calculations!AJ43+Calculations!AF44+Clima!$F42)^2)+Coeficientes!$D$12)</f>
        <v>2.6872953368729742</v>
      </c>
      <c r="AH44" s="22">
        <f>MIN(ET_Calcs!$M42,0.8*(Calculations!AJ43+Calculations!AF44+Clima!$F42-Calculations!AG44-Constantes!$D$14))</f>
        <v>1.9341110267220292</v>
      </c>
      <c r="AI44" s="22">
        <f>MAX(0,AJ43+AF44+Clima!$F42-Calculations!AG44-Calculations!AH44-Constantes!$E$24)</f>
        <v>0</v>
      </c>
      <c r="AJ44" s="22">
        <f>AJ43+AF44+Clima!$F42-Calculations!AG44-Calculations!AH44-Calculations!AI44</f>
        <v>176.57488922989708</v>
      </c>
      <c r="AK44" s="21"/>
    </row>
    <row r="45" spans="2:37" x14ac:dyDescent="0.25">
      <c r="B45" s="17"/>
      <c r="C45" s="22">
        <v>40</v>
      </c>
      <c r="D45" s="22">
        <f>ET_Calcs!$I43*((1-Constantes!$D$21)*ET_Calcs!$K43+ET_Calcs!$L43)</f>
        <v>1.989601773274343</v>
      </c>
      <c r="E45" s="22">
        <f>MIN(D45*Constantes!$D$19,0.8*(H44+Clima!$F43-F45-G45-Constantes!$D$12))</f>
        <v>1.1771689728338202</v>
      </c>
      <c r="F45" s="22">
        <f>IF(Clima!$F43&gt;0.05*Constantes!$D$20,((Clima!$F43-0.05*Constantes!$D$20)^2)/(Clima!$F43+0.95*Constantes!$D$20),0)</f>
        <v>9.9198327044280526E-2</v>
      </c>
      <c r="G45" s="22">
        <f>MAX(0,H44+Clima!$F43-F45-Constantes!$D$11)</f>
        <v>4.0327209508250448</v>
      </c>
      <c r="H45" s="22">
        <f>H44+Clima!$F43-F45-E45-G45</f>
        <v>47.572831027166181</v>
      </c>
      <c r="I45" s="20"/>
      <c r="J45" s="22">
        <v>40</v>
      </c>
      <c r="K45" s="22">
        <f>ET_Calcs!$I43*((1-Constantes!$E$21)*ET_Calcs!$K43+ET_Calcs!$L43)</f>
        <v>1.989601773274343</v>
      </c>
      <c r="L45" s="22">
        <f>MIN(K45*Constantes!$E$19,0.8*(O44+Clima!$F43-M45-N45-Constantes!$D$12))</f>
        <v>1.1771689728338202</v>
      </c>
      <c r="M45" s="22">
        <f>IF(Clima!$F43&gt;0.05*Constantes!$E$20,((Clima!$F43-0.05*Constantes!$E$20)^2)/(Clima!$F43+0.95*Constantes!$E$20),0)</f>
        <v>9.9198327044280526E-2</v>
      </c>
      <c r="N45" s="22">
        <f>MAX(0,O44+Clima!$F43-M45-Constantes!$D$11)</f>
        <v>4.0327209508250448</v>
      </c>
      <c r="O45" s="22">
        <f>O44+Clima!$F43-M45-L45-N45</f>
        <v>47.572831027166181</v>
      </c>
      <c r="P45" s="22">
        <f>P44+(Coeficientes!$D$22*N45-Q45)/Coeficientes!$D$23</f>
        <v>0</v>
      </c>
      <c r="Q45" s="22">
        <f>10*Coeficientes!$D$24*P44/Constantes!$E$29</f>
        <v>0</v>
      </c>
      <c r="R45" s="22">
        <f>10000*(M45+Q45)*Escenarios!$E$7/Escenarios!$E$8</f>
        <v>3.207412574431737</v>
      </c>
      <c r="S45" s="22">
        <f>MAX(0,Constantes!$D$15/((Calculations!V44+Calculations!R45+Clima!$F43)^2)+Coeficientes!$D$12)</f>
        <v>2.8862911103362365</v>
      </c>
      <c r="T45" s="22">
        <f>MIN(ET_Calcs!$M43,0.8*(Calculations!V44+Calculations!R45+Clima!$F43-Calculations!S45-Constantes!$D$14))</f>
        <v>1.9222400507580413</v>
      </c>
      <c r="U45" s="22">
        <f>MAX(0,V44+R45+Clima!$F43-Calculations!S45-Calculations!T45-Constantes!$E$24)</f>
        <v>0</v>
      </c>
      <c r="V45" s="22">
        <f>V44+R45+Clima!$F43-Calculations!S45-Calculations!T45-Calculations!U45</f>
        <v>295.67403812343809</v>
      </c>
      <c r="W45" s="20"/>
      <c r="X45" s="22">
        <v>40</v>
      </c>
      <c r="Y45" s="22">
        <f>ET_Calcs!$I43*((1-Constantes!$F$21)*ET_Calcs!$K43+ET_Calcs!$L43)</f>
        <v>1.989601773274343</v>
      </c>
      <c r="Z45" s="22">
        <f>MIN(Y45*Constantes!$F$19,0.8*(AC44+Clima!$F43-AA45-AB45-Constantes!$D$12))</f>
        <v>1.1771689728338202</v>
      </c>
      <c r="AA45" s="22">
        <f>IF(Clima!$F43&gt;0.05*Constantes!$F$20,((Clima!$F43-0.05*Constantes!$F$20)^2)/(Clima!$F43+0.95*Constantes!$F$20),0)</f>
        <v>9.9198327044280526E-2</v>
      </c>
      <c r="AB45" s="22">
        <f>MAX(0,AC44+Clima!$F43-AA45-Constantes!$D$11)</f>
        <v>4.0327209508250448</v>
      </c>
      <c r="AC45" s="22">
        <f>AC44+Clima!$F43-AA45-Z45-AB45</f>
        <v>47.572831027166181</v>
      </c>
      <c r="AD45" s="22">
        <f>AD44+(Coeficientes!$D$22*AB45-AE45)/Coeficientes!$D$23</f>
        <v>0</v>
      </c>
      <c r="AE45" s="22">
        <f>10*Coeficientes!$D$24*AD44/Constantes!$F$29</f>
        <v>0</v>
      </c>
      <c r="AF45" s="22">
        <f>10000*(AA45+AE45)*Escenarios!$F$7/Escenarios!$F$8</f>
        <v>1.5541071236937283</v>
      </c>
      <c r="AG45" s="22">
        <f>MAX(0,Constantes!$D$15/((Calculations!AJ44+Calculations!AF45+Clima!$F43)^2)+Coeficientes!$D$12)</f>
        <v>2.7030121126817099</v>
      </c>
      <c r="AH45" s="22">
        <f>MIN(ET_Calcs!$M43,0.8*(Calculations!AJ44+Calculations!AF45+Clima!$F43-Calculations!AG45-Constantes!$D$14))</f>
        <v>1.9222400507580413</v>
      </c>
      <c r="AI45" s="22">
        <f>MAX(0,AJ44+AF45+Clima!$F43-Calculations!AG45-Calculations!AH45-Constantes!$E$24)</f>
        <v>0</v>
      </c>
      <c r="AJ45" s="22">
        <f>AJ44+AF45+Clima!$F43-Calculations!AG45-Calculations!AH45-Calculations!AI45</f>
        <v>181.30374419015109</v>
      </c>
      <c r="AK45" s="21"/>
    </row>
    <row r="46" spans="2:37" x14ac:dyDescent="0.25">
      <c r="B46" s="17"/>
      <c r="C46" s="22">
        <v>41</v>
      </c>
      <c r="D46" s="22">
        <f>ET_Calcs!$I44*((1-Constantes!$D$21)*ET_Calcs!$K44+ET_Calcs!$L44)</f>
        <v>2.0191500951434658</v>
      </c>
      <c r="E46" s="22">
        <f>MIN(D46*Constantes!$D$19,0.8*(H45+Clima!$F44-F46-G46-Constantes!$D$12))</f>
        <v>1.1946515505892645</v>
      </c>
      <c r="F46" s="22">
        <f>IF(Clima!$F44&gt;0.05*Constantes!$D$20,((Clima!$F44-0.05*Constantes!$D$20)^2)/(Clima!$F44+0.95*Constantes!$D$20),0)</f>
        <v>1.5130117719221099</v>
      </c>
      <c r="G46" s="22">
        <f>MAX(0,H45+Clima!$F44-F46-Constantes!$D$11)</f>
        <v>14.709819255244071</v>
      </c>
      <c r="H46" s="22">
        <f>H45+Clima!$F44-F46-E46-G46</f>
        <v>47.555348449410737</v>
      </c>
      <c r="I46" s="20"/>
      <c r="J46" s="22">
        <v>41</v>
      </c>
      <c r="K46" s="22">
        <f>ET_Calcs!$I44*((1-Constantes!$E$21)*ET_Calcs!$K44+ET_Calcs!$L44)</f>
        <v>2.0191500951434658</v>
      </c>
      <c r="L46" s="22">
        <f>MIN(K46*Constantes!$E$19,0.8*(O45+Clima!$F44-M46-N46-Constantes!$D$12))</f>
        <v>1.1946515505892645</v>
      </c>
      <c r="M46" s="22">
        <f>IF(Clima!$F44&gt;0.05*Constantes!$E$20,((Clima!$F44-0.05*Constantes!$E$20)^2)/(Clima!$F44+0.95*Constantes!$E$20),0)</f>
        <v>1.5130117719221099</v>
      </c>
      <c r="N46" s="22">
        <f>MAX(0,O45+Clima!$F44-M46-Constantes!$D$11)</f>
        <v>14.709819255244071</v>
      </c>
      <c r="O46" s="22">
        <f>O45+Clima!$F44-M46-L46-N46</f>
        <v>47.555348449410737</v>
      </c>
      <c r="P46" s="22">
        <f>P45+(Coeficientes!$D$22*N46-Q46)/Coeficientes!$D$23</f>
        <v>0</v>
      </c>
      <c r="Q46" s="22">
        <f>10*Coeficientes!$D$24*P45/Constantes!$E$29</f>
        <v>0</v>
      </c>
      <c r="R46" s="22">
        <f>10000*(M46+Q46)*Escenarios!$E$7/Escenarios!$E$8</f>
        <v>48.920713958814886</v>
      </c>
      <c r="S46" s="22">
        <f>MAX(0,Constantes!$D$15/((Calculations!V45+Calculations!R46+Clima!$F44)^2)+Coeficientes!$D$12)</f>
        <v>2.9216519056131127</v>
      </c>
      <c r="T46" s="22">
        <f>MIN(ET_Calcs!$M44,0.8*(Calculations!V45+Calculations!R46+Clima!$F44-Calculations!S46-Constantes!$D$14))</f>
        <v>1.9507520921595316</v>
      </c>
      <c r="U46" s="22">
        <f>MAX(0,V45+R46+Clima!$F44-Calculations!S46-Calculations!T46-Constantes!$E$24)</f>
        <v>0</v>
      </c>
      <c r="V46" s="22">
        <f>V45+R46+Clima!$F44-Calculations!S46-Calculations!T46-Calculations!U46</f>
        <v>357.12234808448034</v>
      </c>
      <c r="W46" s="20"/>
      <c r="X46" s="22">
        <v>41</v>
      </c>
      <c r="Y46" s="22">
        <f>ET_Calcs!$I44*((1-Constantes!$F$21)*ET_Calcs!$K44+ET_Calcs!$L44)</f>
        <v>2.0191500951434658</v>
      </c>
      <c r="Z46" s="22">
        <f>MIN(Y46*Constantes!$F$19,0.8*(AC45+Clima!$F44-AA46-AB46-Constantes!$D$12))</f>
        <v>1.1946515505892645</v>
      </c>
      <c r="AA46" s="22">
        <f>IF(Clima!$F44&gt;0.05*Constantes!$F$20,((Clima!$F44-0.05*Constantes!$F$20)^2)/(Clima!$F44+0.95*Constantes!$F$20),0)</f>
        <v>1.5130117719221099</v>
      </c>
      <c r="AB46" s="22">
        <f>MAX(0,AC45+Clima!$F44-AA46-Constantes!$D$11)</f>
        <v>14.709819255244071</v>
      </c>
      <c r="AC46" s="22">
        <f>AC45+Clima!$F44-AA46-Z46-AB46</f>
        <v>47.555348449410737</v>
      </c>
      <c r="AD46" s="22">
        <f>AD45+(Coeficientes!$D$22*AB46-AE46)/Coeficientes!$D$23</f>
        <v>0</v>
      </c>
      <c r="AE46" s="22">
        <f>10*Coeficientes!$D$24*AD45/Constantes!$F$29</f>
        <v>0</v>
      </c>
      <c r="AF46" s="22">
        <f>10000*(AA46+AE46)*Escenarios!$F$7/Escenarios!$F$8</f>
        <v>23.703851093446389</v>
      </c>
      <c r="AG46" s="22">
        <f>MAX(0,Constantes!$D$15/((Calculations!AJ45+Calculations!AF46+Clima!$F44)^2)+Coeficientes!$D$12)</f>
        <v>2.7924447333249036</v>
      </c>
      <c r="AH46" s="22">
        <f>MIN(ET_Calcs!$M44,0.8*(Calculations!AJ45+Calculations!AF46+Clima!$F44-Calculations!AG46-Constantes!$D$14))</f>
        <v>1.9507520921595316</v>
      </c>
      <c r="AI46" s="22">
        <f>MAX(0,AJ45+AF46+Clima!$F44-Calculations!AG46-Calculations!AH46-Constantes!$E$24)</f>
        <v>0</v>
      </c>
      <c r="AJ46" s="22">
        <f>AJ45+AF46+Clima!$F44-Calculations!AG46-Calculations!AH46-Calculations!AI46</f>
        <v>217.66439845811306</v>
      </c>
      <c r="AK46" s="21"/>
    </row>
    <row r="47" spans="2:37" x14ac:dyDescent="0.25">
      <c r="B47" s="17"/>
      <c r="C47" s="22">
        <v>42</v>
      </c>
      <c r="D47" s="22">
        <f>ET_Calcs!$I45*((1-Constantes!$D$21)*ET_Calcs!$K45+ET_Calcs!$L45)</f>
        <v>1.9805217829757622</v>
      </c>
      <c r="E47" s="22">
        <f>MIN(D47*Constantes!$D$19,0.8*(H46+Clima!$F45-F47-G47-Constantes!$D$12))</f>
        <v>1.1717967003536189</v>
      </c>
      <c r="F47" s="22">
        <f>IF(Clima!$F45&gt;0.05*Constantes!$D$20,((Clima!$F45-0.05*Constantes!$D$20)^2)/(Clima!$F45+0.95*Constantes!$D$20),0)</f>
        <v>0</v>
      </c>
      <c r="G47" s="22">
        <f>MAX(0,H46+Clima!$F45-F47-Constantes!$D$11)</f>
        <v>0</v>
      </c>
      <c r="H47" s="22">
        <f>H46+Clima!$F45-F47-E47-G47</f>
        <v>46.383551749057119</v>
      </c>
      <c r="I47" s="20"/>
      <c r="J47" s="22">
        <v>42</v>
      </c>
      <c r="K47" s="22">
        <f>ET_Calcs!$I45*((1-Constantes!$E$21)*ET_Calcs!$K45+ET_Calcs!$L45)</f>
        <v>1.9805217829757622</v>
      </c>
      <c r="L47" s="22">
        <f>MIN(K47*Constantes!$E$19,0.8*(O46+Clima!$F45-M47-N47-Constantes!$D$12))</f>
        <v>1.1717967003536189</v>
      </c>
      <c r="M47" s="22">
        <f>IF(Clima!$F45&gt;0.05*Constantes!$E$20,((Clima!$F45-0.05*Constantes!$E$20)^2)/(Clima!$F45+0.95*Constantes!$E$20),0)</f>
        <v>0</v>
      </c>
      <c r="N47" s="22">
        <f>MAX(0,O46+Clima!$F45-M47-Constantes!$D$11)</f>
        <v>0</v>
      </c>
      <c r="O47" s="22">
        <f>O46+Clima!$F45-M47-L47-N47</f>
        <v>46.383551749057119</v>
      </c>
      <c r="P47" s="22">
        <f>P46+(Coeficientes!$D$22*N47-Q47)/Coeficientes!$D$23</f>
        <v>0</v>
      </c>
      <c r="Q47" s="22">
        <f>10*Coeficientes!$D$24*P46/Constantes!$E$29</f>
        <v>0</v>
      </c>
      <c r="R47" s="22">
        <f>10000*(M47+Q47)*Escenarios!$E$7/Escenarios!$E$8</f>
        <v>0</v>
      </c>
      <c r="S47" s="22">
        <f>MAX(0,Constantes!$D$15/((Calculations!V46+Calculations!R47+Clima!$F45)^2)+Coeficientes!$D$12)</f>
        <v>2.9194994347170251</v>
      </c>
      <c r="T47" s="22">
        <f>MIN(ET_Calcs!$M45,0.8*(Calculations!V46+Calculations!R47+Clima!$F45-Calculations!S47-Constantes!$D$14))</f>
        <v>1.9134350425417248</v>
      </c>
      <c r="U47" s="22">
        <f>MAX(0,V46+R47+Clima!$F45-Calculations!S47-Calculations!T47-Constantes!$E$24)</f>
        <v>0</v>
      </c>
      <c r="V47" s="22">
        <f>V46+R47+Clima!$F45-Calculations!S47-Calculations!T47-Calculations!U47</f>
        <v>352.2894136072216</v>
      </c>
      <c r="W47" s="20"/>
      <c r="X47" s="22">
        <v>42</v>
      </c>
      <c r="Y47" s="22">
        <f>ET_Calcs!$I45*((1-Constantes!$F$21)*ET_Calcs!$K45+ET_Calcs!$L45)</f>
        <v>1.9805217829757622</v>
      </c>
      <c r="Z47" s="22">
        <f>MIN(Y47*Constantes!$F$19,0.8*(AC46+Clima!$F45-AA47-AB47-Constantes!$D$12))</f>
        <v>1.1717967003536189</v>
      </c>
      <c r="AA47" s="22">
        <f>IF(Clima!$F45&gt;0.05*Constantes!$F$20,((Clima!$F45-0.05*Constantes!$F$20)^2)/(Clima!$F45+0.95*Constantes!$F$20),0)</f>
        <v>0</v>
      </c>
      <c r="AB47" s="22">
        <f>MAX(0,AC46+Clima!$F45-AA47-Constantes!$D$11)</f>
        <v>0</v>
      </c>
      <c r="AC47" s="22">
        <f>AC46+Clima!$F45-AA47-Z47-AB47</f>
        <v>46.383551749057119</v>
      </c>
      <c r="AD47" s="22">
        <f>AD46+(Coeficientes!$D$22*AB47-AE47)/Coeficientes!$D$23</f>
        <v>0</v>
      </c>
      <c r="AE47" s="22">
        <f>10*Coeficientes!$D$24*AD46/Constantes!$F$29</f>
        <v>0</v>
      </c>
      <c r="AF47" s="22">
        <f>10000*(AA47+AE47)*Escenarios!$F$7/Escenarios!$F$8</f>
        <v>0</v>
      </c>
      <c r="AG47" s="22">
        <f>MAX(0,Constantes!$D$15/((Calculations!AJ46+Calculations!AF47+Clima!$F45)^2)+Coeficientes!$D$12)</f>
        <v>2.7833003624097645</v>
      </c>
      <c r="AH47" s="22">
        <f>MIN(ET_Calcs!$M45,0.8*(Calculations!AJ46+Calculations!AF47+Clima!$F45-Calculations!AG47-Constantes!$D$14))</f>
        <v>1.9134350425417248</v>
      </c>
      <c r="AI47" s="22">
        <f>MAX(0,AJ46+AF47+Clima!$F45-Calculations!AG47-Calculations!AH47-Constantes!$E$24)</f>
        <v>0</v>
      </c>
      <c r="AJ47" s="22">
        <f>AJ46+AF47+Clima!$F45-Calculations!AG47-Calculations!AH47-Calculations!AI47</f>
        <v>212.96766305316157</v>
      </c>
      <c r="AK47" s="21"/>
    </row>
    <row r="48" spans="2:37" x14ac:dyDescent="0.25">
      <c r="B48" s="17"/>
      <c r="C48" s="22">
        <v>43</v>
      </c>
      <c r="D48" s="22">
        <f>ET_Calcs!$I46*((1-Constantes!$D$21)*ET_Calcs!$K46+ET_Calcs!$L46)</f>
        <v>2.0307165458270626</v>
      </c>
      <c r="E48" s="22">
        <f>MIN(D48*Constantes!$D$19,0.8*(H47+Clima!$F46-F48-G48-Constantes!$D$12))</f>
        <v>1.2014949637051138</v>
      </c>
      <c r="F48" s="22">
        <f>IF(Clima!$F46&gt;0.05*Constantes!$D$20,((Clima!$F46-0.05*Constantes!$D$20)^2)/(Clima!$F46+0.95*Constantes!$D$20),0)</f>
        <v>0</v>
      </c>
      <c r="G48" s="22">
        <f>MAX(0,H47+Clima!$F46-F48-Constantes!$D$11)</f>
        <v>0.73355174905712062</v>
      </c>
      <c r="H48" s="22">
        <f>H47+Clima!$F46-F48-E48-G48</f>
        <v>47.548505036294884</v>
      </c>
      <c r="I48" s="20"/>
      <c r="J48" s="22">
        <v>43</v>
      </c>
      <c r="K48" s="22">
        <f>ET_Calcs!$I46*((1-Constantes!$E$21)*ET_Calcs!$K46+ET_Calcs!$L46)</f>
        <v>2.0307165458270626</v>
      </c>
      <c r="L48" s="22">
        <f>MIN(K48*Constantes!$E$19,0.8*(O47+Clima!$F46-M48-N48-Constantes!$D$12))</f>
        <v>1.2014949637051138</v>
      </c>
      <c r="M48" s="22">
        <f>IF(Clima!$F46&gt;0.05*Constantes!$E$20,((Clima!$F46-0.05*Constantes!$E$20)^2)/(Clima!$F46+0.95*Constantes!$E$20),0)</f>
        <v>0</v>
      </c>
      <c r="N48" s="22">
        <f>MAX(0,O47+Clima!$F46-M48-Constantes!$D$11)</f>
        <v>0.73355174905712062</v>
      </c>
      <c r="O48" s="22">
        <f>O47+Clima!$F46-M48-L48-N48</f>
        <v>47.548505036294884</v>
      </c>
      <c r="P48" s="22">
        <f>P47+(Coeficientes!$D$22*N48-Q48)/Coeficientes!$D$23</f>
        <v>0</v>
      </c>
      <c r="Q48" s="22">
        <f>10*Coeficientes!$D$24*P47/Constantes!$E$29</f>
        <v>0</v>
      </c>
      <c r="R48" s="22">
        <f>10000*(M48+Q48)*Escenarios!$E$7/Escenarios!$E$8</f>
        <v>0</v>
      </c>
      <c r="S48" s="22">
        <f>MAX(0,Constantes!$D$15/((Calculations!V47+Calculations!R48+Clima!$F46)^2)+Coeficientes!$D$12)</f>
        <v>2.9187124539181011</v>
      </c>
      <c r="T48" s="22">
        <f>MIN(ET_Calcs!$M46,0.8*(Calculations!V47+Calculations!R48+Clima!$F46-Calculations!S48-Constantes!$D$14))</f>
        <v>1.9618822934304287</v>
      </c>
      <c r="U48" s="22">
        <f>MAX(0,V47+R48+Clima!$F46-Calculations!S48-Calculations!T48-Constantes!$E$24)</f>
        <v>0</v>
      </c>
      <c r="V48" s="22">
        <f>V47+R48+Clima!$F46-Calculations!S48-Calculations!T48-Calculations!U48</f>
        <v>350.50881885987309</v>
      </c>
      <c r="W48" s="20"/>
      <c r="X48" s="22">
        <v>43</v>
      </c>
      <c r="Y48" s="22">
        <f>ET_Calcs!$I46*((1-Constantes!$F$21)*ET_Calcs!$K46+ET_Calcs!$L46)</f>
        <v>2.0307165458270626</v>
      </c>
      <c r="Z48" s="22">
        <f>MIN(Y48*Constantes!$F$19,0.8*(AC47+Clima!$F46-AA48-AB48-Constantes!$D$12))</f>
        <v>1.2014949637051138</v>
      </c>
      <c r="AA48" s="22">
        <f>IF(Clima!$F46&gt;0.05*Constantes!$F$20,((Clima!$F46-0.05*Constantes!$F$20)^2)/(Clima!$F46+0.95*Constantes!$F$20),0)</f>
        <v>0</v>
      </c>
      <c r="AB48" s="22">
        <f>MAX(0,AC47+Clima!$F46-AA48-Constantes!$D$11)</f>
        <v>0.73355174905712062</v>
      </c>
      <c r="AC48" s="22">
        <f>AC47+Clima!$F46-AA48-Z48-AB48</f>
        <v>47.548505036294884</v>
      </c>
      <c r="AD48" s="22">
        <f>AD47+(Coeficientes!$D$22*AB48-AE48)/Coeficientes!$D$23</f>
        <v>0</v>
      </c>
      <c r="AE48" s="22">
        <f>10*Coeficientes!$D$24*AD47/Constantes!$F$29</f>
        <v>0</v>
      </c>
      <c r="AF48" s="22">
        <f>10000*(AA48+AE48)*Escenarios!$F$7/Escenarios!$F$8</f>
        <v>0</v>
      </c>
      <c r="AG48" s="22">
        <f>MAX(0,Constantes!$D$15/((Calculations!AJ47+Calculations!AF48+Clima!$F46)^2)+Coeficientes!$D$12)</f>
        <v>2.7800857166895385</v>
      </c>
      <c r="AH48" s="22">
        <f>MIN(ET_Calcs!$M46,0.8*(Calculations!AJ47+Calculations!AF48+Clima!$F46-Calculations!AG48-Constantes!$D$14))</f>
        <v>1.9618822934304287</v>
      </c>
      <c r="AI48" s="22">
        <f>MAX(0,AJ47+AF48+Clima!$F46-Calculations!AG48-Calculations!AH48-Constantes!$E$24)</f>
        <v>0</v>
      </c>
      <c r="AJ48" s="22">
        <f>AJ47+AF48+Clima!$F46-Calculations!AG48-Calculations!AH48-Calculations!AI48</f>
        <v>211.32569504304161</v>
      </c>
      <c r="AK48" s="21"/>
    </row>
    <row r="49" spans="2:37" x14ac:dyDescent="0.25">
      <c r="B49" s="17"/>
      <c r="C49" s="22">
        <v>44</v>
      </c>
      <c r="D49" s="22">
        <f>ET_Calcs!$I47*((1-Constantes!$D$21)*ET_Calcs!$K47+ET_Calcs!$L47)</f>
        <v>2.049361641883555</v>
      </c>
      <c r="E49" s="22">
        <f>MIN(D49*Constantes!$D$19,0.8*(H48+Clima!$F47-F49-G49-Constantes!$D$12))</f>
        <v>1.2125265323677652</v>
      </c>
      <c r="F49" s="22">
        <f>IF(Clima!$F47&gt;0.05*Constantes!$D$20,((Clima!$F47-0.05*Constantes!$D$20)^2)/(Clima!$F47+0.95*Constantes!$D$20),0)</f>
        <v>7.5581555418650595E-2</v>
      </c>
      <c r="G49" s="22">
        <f>MAX(0,H48+Clima!$F47-F49-Constantes!$D$11)</f>
        <v>6.1229234808762314</v>
      </c>
      <c r="H49" s="22">
        <f>H48+Clima!$F47-F49-E49-G49</f>
        <v>47.537473467632232</v>
      </c>
      <c r="I49" s="20"/>
      <c r="J49" s="22">
        <v>44</v>
      </c>
      <c r="K49" s="22">
        <f>ET_Calcs!$I47*((1-Constantes!$E$21)*ET_Calcs!$K47+ET_Calcs!$L47)</f>
        <v>2.049361641883555</v>
      </c>
      <c r="L49" s="22">
        <f>MIN(K49*Constantes!$E$19,0.8*(O48+Clima!$F47-M49-N49-Constantes!$D$12))</f>
        <v>1.2125265323677652</v>
      </c>
      <c r="M49" s="22">
        <f>IF(Clima!$F47&gt;0.05*Constantes!$E$20,((Clima!$F47-0.05*Constantes!$E$20)^2)/(Clima!$F47+0.95*Constantes!$E$20),0)</f>
        <v>7.5581555418650595E-2</v>
      </c>
      <c r="N49" s="22">
        <f>MAX(0,O48+Clima!$F47-M49-Constantes!$D$11)</f>
        <v>6.1229234808762314</v>
      </c>
      <c r="O49" s="22">
        <f>O48+Clima!$F47-M49-L49-N49</f>
        <v>47.537473467632232</v>
      </c>
      <c r="P49" s="22">
        <f>P48+(Coeficientes!$D$22*N49-Q49)/Coeficientes!$D$23</f>
        <v>0</v>
      </c>
      <c r="Q49" s="22">
        <f>10*Coeficientes!$D$24*P48/Constantes!$E$29</f>
        <v>0</v>
      </c>
      <c r="R49" s="22">
        <f>10000*(M49+Q49)*Escenarios!$E$7/Escenarios!$E$8</f>
        <v>2.443803625203036</v>
      </c>
      <c r="S49" s="22">
        <f>MAX(0,Constantes!$D$15/((Calculations!V48+Calculations!R49+Clima!$F47)^2)+Coeficientes!$D$12)</f>
        <v>2.9209362129069358</v>
      </c>
      <c r="T49" s="22">
        <f>MIN(ET_Calcs!$M47,0.8*(Calculations!V48+Calculations!R49+Clima!$F47-Calculations!S49-Constantes!$D$14))</f>
        <v>1.9798710356343041</v>
      </c>
      <c r="U49" s="22">
        <f>MAX(0,V48+R49+Clima!$F47-Calculations!S49-Calculations!T49-Constantes!$E$24)</f>
        <v>0</v>
      </c>
      <c r="V49" s="22">
        <f>V48+R49+Clima!$F47-Calculations!S49-Calculations!T49-Calculations!U49</f>
        <v>355.45181523653486</v>
      </c>
      <c r="W49" s="20"/>
      <c r="X49" s="22">
        <v>44</v>
      </c>
      <c r="Y49" s="22">
        <f>ET_Calcs!$I47*((1-Constantes!$F$21)*ET_Calcs!$K47+ET_Calcs!$L47)</f>
        <v>2.049361641883555</v>
      </c>
      <c r="Z49" s="22">
        <f>MIN(Y49*Constantes!$F$19,0.8*(AC48+Clima!$F47-AA49-AB49-Constantes!$D$12))</f>
        <v>1.2125265323677652</v>
      </c>
      <c r="AA49" s="22">
        <f>IF(Clima!$F47&gt;0.05*Constantes!$F$20,((Clima!$F47-0.05*Constantes!$F$20)^2)/(Clima!$F47+0.95*Constantes!$F$20),0)</f>
        <v>7.5581555418650595E-2</v>
      </c>
      <c r="AB49" s="22">
        <f>MAX(0,AC48+Clima!$F47-AA49-Constantes!$D$11)</f>
        <v>6.1229234808762314</v>
      </c>
      <c r="AC49" s="22">
        <f>AC48+Clima!$F47-AA49-Z49-AB49</f>
        <v>47.537473467632232</v>
      </c>
      <c r="AD49" s="22">
        <f>AD48+(Coeficientes!$D$22*AB49-AE49)/Coeficientes!$D$23</f>
        <v>0</v>
      </c>
      <c r="AE49" s="22">
        <f>10*Coeficientes!$D$24*AD48/Constantes!$F$29</f>
        <v>0</v>
      </c>
      <c r="AF49" s="22">
        <f>10000*(AA49+AE49)*Escenarios!$F$7/Escenarios!$F$8</f>
        <v>1.1841110348921928</v>
      </c>
      <c r="AG49" s="22">
        <f>MAX(0,Constantes!$D$15/((Calculations!AJ48+Calculations!AF49+Clima!$F47)^2)+Coeficientes!$D$12)</f>
        <v>2.7877030300128691</v>
      </c>
      <c r="AH49" s="22">
        <f>MIN(ET_Calcs!$M47,0.8*(Calculations!AJ48+Calculations!AF49+Clima!$F47-Calculations!AG49-Constantes!$D$14))</f>
        <v>1.9798710356343041</v>
      </c>
      <c r="AI49" s="22">
        <f>MAX(0,AJ48+AF49+Clima!$F47-Calculations!AG49-Calculations!AH49-Constantes!$E$24)</f>
        <v>0</v>
      </c>
      <c r="AJ49" s="22">
        <f>AJ48+AF49+Clima!$F47-Calculations!AG49-Calculations!AH49-Calculations!AI49</f>
        <v>215.14223201228663</v>
      </c>
      <c r="AK49" s="21"/>
    </row>
    <row r="50" spans="2:37" x14ac:dyDescent="0.25">
      <c r="B50" s="17"/>
      <c r="C50" s="22">
        <v>45</v>
      </c>
      <c r="D50" s="22">
        <f>ET_Calcs!$I48*((1-Constantes!$D$21)*ET_Calcs!$K48+ET_Calcs!$L48)</f>
        <v>2.0365853460117727</v>
      </c>
      <c r="E50" s="22">
        <f>MIN(D50*Constantes!$D$19,0.8*(H49+Clima!$F48-F50-G50-Constantes!$D$12))</f>
        <v>1.2049673015256779</v>
      </c>
      <c r="F50" s="22">
        <f>IF(Clima!$F48&gt;0.05*Constantes!$D$20,((Clima!$F48-0.05*Constantes!$D$20)^2)/(Clima!$F48+0.95*Constantes!$D$20),0)</f>
        <v>0.30448235435971249</v>
      </c>
      <c r="G50" s="22">
        <f>MAX(0,H49+Clima!$F48-F50-Constantes!$D$11)</f>
        <v>8.6829911132725144</v>
      </c>
      <c r="H50" s="22">
        <f>H49+Clima!$F48-F50-E50-G50</f>
        <v>47.545032698474323</v>
      </c>
      <c r="I50" s="20"/>
      <c r="J50" s="22">
        <v>45</v>
      </c>
      <c r="K50" s="22">
        <f>ET_Calcs!$I48*((1-Constantes!$E$21)*ET_Calcs!$K48+ET_Calcs!$L48)</f>
        <v>2.0365853460117727</v>
      </c>
      <c r="L50" s="22">
        <f>MIN(K50*Constantes!$E$19,0.8*(O49+Clima!$F48-M50-N50-Constantes!$D$12))</f>
        <v>1.2049673015256779</v>
      </c>
      <c r="M50" s="22">
        <f>IF(Clima!$F48&gt;0.05*Constantes!$E$20,((Clima!$F48-0.05*Constantes!$E$20)^2)/(Clima!$F48+0.95*Constantes!$E$20),0)</f>
        <v>0.30448235435971249</v>
      </c>
      <c r="N50" s="22">
        <f>MAX(0,O49+Clima!$F48-M50-Constantes!$D$11)</f>
        <v>8.6829911132725144</v>
      </c>
      <c r="O50" s="22">
        <f>O49+Clima!$F48-M50-L50-N50</f>
        <v>47.545032698474323</v>
      </c>
      <c r="P50" s="22">
        <f>P49+(Coeficientes!$D$22*N50-Q50)/Coeficientes!$D$23</f>
        <v>0</v>
      </c>
      <c r="Q50" s="22">
        <f>10*Coeficientes!$D$24*P49/Constantes!$E$29</f>
        <v>0</v>
      </c>
      <c r="R50" s="22">
        <f>10000*(M50+Q50)*Escenarios!$E$7/Escenarios!$E$8</f>
        <v>9.8449294576307036</v>
      </c>
      <c r="S50" s="22">
        <f>MAX(0,Constantes!$D$15/((Calculations!V49+Calculations!R50+Clima!$F48)^2)+Coeficientes!$D$12)</f>
        <v>2.9271850368173515</v>
      </c>
      <c r="T50" s="22">
        <f>MIN(ET_Calcs!$M48,0.8*(Calculations!V49+Calculations!R50+Clima!$F48-Calculations!S50-Constantes!$D$14))</f>
        <v>1.9675065862347041</v>
      </c>
      <c r="U50" s="22">
        <f>MAX(0,V49+R50+Clima!$F48-Calculations!S50-Calculations!T50-Constantes!$E$24)</f>
        <v>0</v>
      </c>
      <c r="V50" s="22">
        <f>V49+R50+Clima!$F48-Calculations!S50-Calculations!T50-Calculations!U50</f>
        <v>370.60205307111346</v>
      </c>
      <c r="W50" s="20"/>
      <c r="X50" s="22">
        <v>45</v>
      </c>
      <c r="Y50" s="22">
        <f>ET_Calcs!$I48*((1-Constantes!$F$21)*ET_Calcs!$K48+ET_Calcs!$L48)</f>
        <v>2.0365853460117727</v>
      </c>
      <c r="Z50" s="22">
        <f>MIN(Y50*Constantes!$F$19,0.8*(AC49+Clima!$F48-AA50-AB50-Constantes!$D$12))</f>
        <v>1.2049673015256779</v>
      </c>
      <c r="AA50" s="22">
        <f>IF(Clima!$F48&gt;0.05*Constantes!$F$20,((Clima!$F48-0.05*Constantes!$F$20)^2)/(Clima!$F48+0.95*Constantes!$F$20),0)</f>
        <v>0.30448235435971249</v>
      </c>
      <c r="AB50" s="22">
        <f>MAX(0,AC49+Clima!$F48-AA50-Constantes!$D$11)</f>
        <v>8.6829911132725144</v>
      </c>
      <c r="AC50" s="22">
        <f>AC49+Clima!$F48-AA50-Z50-AB50</f>
        <v>47.545032698474323</v>
      </c>
      <c r="AD50" s="22">
        <f>AD49+(Coeficientes!$D$22*AB50-AE50)/Coeficientes!$D$23</f>
        <v>0</v>
      </c>
      <c r="AE50" s="22">
        <f>10*Coeficientes!$D$24*AD49/Constantes!$F$29</f>
        <v>0</v>
      </c>
      <c r="AF50" s="22">
        <f>10000*(AA50+AE50)*Escenarios!$F$7/Escenarios!$F$8</f>
        <v>4.7702235516354961</v>
      </c>
      <c r="AG50" s="22">
        <f>MAX(0,Constantes!$D$15/((Calculations!AJ49+Calculations!AF50+Clima!$F48)^2)+Coeficientes!$D$12)</f>
        <v>2.806111195357365</v>
      </c>
      <c r="AH50" s="22">
        <f>MIN(ET_Calcs!$M48,0.8*(Calculations!AJ49+Calculations!AF50+Clima!$F48-Calculations!AG50-Constantes!$D$14))</f>
        <v>1.9675065862347041</v>
      </c>
      <c r="AI50" s="22">
        <f>MAX(0,AJ49+AF50+Clima!$F48-Calculations!AG50-Calculations!AH50-Constantes!$E$24)</f>
        <v>0</v>
      </c>
      <c r="AJ50" s="22">
        <f>AJ49+AF50+Clima!$F48-Calculations!AG50-Calculations!AH50-Calculations!AI50</f>
        <v>225.33883778233005</v>
      </c>
      <c r="AK50" s="21"/>
    </row>
    <row r="51" spans="2:37" x14ac:dyDescent="0.25">
      <c r="B51" s="17"/>
      <c r="C51" s="22">
        <v>46</v>
      </c>
      <c r="D51" s="22">
        <f>ET_Calcs!$I49*((1-Constantes!$D$21)*ET_Calcs!$K49+ET_Calcs!$L49)</f>
        <v>2.0289286307225547</v>
      </c>
      <c r="E51" s="22">
        <f>MIN(D51*Constantes!$D$19,0.8*(H50+Clima!$F49-F51-G51-Constantes!$D$12))</f>
        <v>1.2004371247871157</v>
      </c>
      <c r="F51" s="22">
        <f>IF(Clima!$F49&gt;0.05*Constantes!$D$20,((Clima!$F49-0.05*Constantes!$D$20)^2)/(Clima!$F49+0.95*Constantes!$D$20),0)</f>
        <v>0.77064033190974901</v>
      </c>
      <c r="G51" s="22">
        <f>MAX(0,H50+Clima!$F49-F51-Constantes!$D$11)</f>
        <v>11.624392366564578</v>
      </c>
      <c r="H51" s="22">
        <f>H50+Clima!$F49-F51-E51-G51</f>
        <v>47.549562875212885</v>
      </c>
      <c r="I51" s="20"/>
      <c r="J51" s="22">
        <v>46</v>
      </c>
      <c r="K51" s="22">
        <f>ET_Calcs!$I49*((1-Constantes!$E$21)*ET_Calcs!$K49+ET_Calcs!$L49)</f>
        <v>2.0289286307225547</v>
      </c>
      <c r="L51" s="22">
        <f>MIN(K51*Constantes!$E$19,0.8*(O50+Clima!$F49-M51-N51-Constantes!$D$12))</f>
        <v>1.2004371247871157</v>
      </c>
      <c r="M51" s="22">
        <f>IF(Clima!$F49&gt;0.05*Constantes!$E$20,((Clima!$F49-0.05*Constantes!$E$20)^2)/(Clima!$F49+0.95*Constantes!$E$20),0)</f>
        <v>0.77064033190974901</v>
      </c>
      <c r="N51" s="22">
        <f>MAX(0,O50+Clima!$F49-M51-Constantes!$D$11)</f>
        <v>11.624392366564578</v>
      </c>
      <c r="O51" s="22">
        <f>O50+Clima!$F49-M51-L51-N51</f>
        <v>47.549562875212885</v>
      </c>
      <c r="P51" s="22">
        <f>P50+(Coeficientes!$D$22*N51-Q51)/Coeficientes!$D$23</f>
        <v>0</v>
      </c>
      <c r="Q51" s="22">
        <f>10*Coeficientes!$D$24*P50/Constantes!$E$29</f>
        <v>0</v>
      </c>
      <c r="R51" s="22">
        <f>10000*(M51+Q51)*Escenarios!$E$7/Escenarios!$E$8</f>
        <v>24.917370731748548</v>
      </c>
      <c r="S51" s="22">
        <f>MAX(0,Constantes!$D$15/((Calculations!V50+Calculations!R51+Clima!$F49)^2)+Coeficientes!$D$12)</f>
        <v>2.9386615512003171</v>
      </c>
      <c r="T51" s="22">
        <f>MIN(ET_Calcs!$M49,0.8*(Calculations!V50+Calculations!R51+Clima!$F49-Calculations!S51-Constantes!$D$14))</f>
        <v>1.9600871621056644</v>
      </c>
      <c r="U51" s="22">
        <f>MAX(0,V50+R51+Clima!$F49-Calculations!S51-Calculations!T51-Constantes!$E$24)</f>
        <v>0</v>
      </c>
      <c r="V51" s="22">
        <f>V50+R51+Clima!$F49-Calculations!S51-Calculations!T51-Calculations!U51</f>
        <v>404.22067508955604</v>
      </c>
      <c r="W51" s="20"/>
      <c r="X51" s="22">
        <v>46</v>
      </c>
      <c r="Y51" s="22">
        <f>ET_Calcs!$I49*((1-Constantes!$F$21)*ET_Calcs!$K49+ET_Calcs!$L49)</f>
        <v>2.0289286307225547</v>
      </c>
      <c r="Z51" s="22">
        <f>MIN(Y51*Constantes!$F$19,0.8*(AC50+Clima!$F49-AA51-AB51-Constantes!$D$12))</f>
        <v>1.2004371247871157</v>
      </c>
      <c r="AA51" s="22">
        <f>IF(Clima!$F49&gt;0.05*Constantes!$F$20,((Clima!$F49-0.05*Constantes!$F$20)^2)/(Clima!$F49+0.95*Constantes!$F$20),0)</f>
        <v>0.77064033190974901</v>
      </c>
      <c r="AB51" s="22">
        <f>MAX(0,AC50+Clima!$F49-AA51-Constantes!$D$11)</f>
        <v>11.624392366564578</v>
      </c>
      <c r="AC51" s="22">
        <f>AC50+Clima!$F49-AA51-Z51-AB51</f>
        <v>47.549562875212885</v>
      </c>
      <c r="AD51" s="22">
        <f>AD50+(Coeficientes!$D$22*AB51-AE51)/Coeficientes!$D$23</f>
        <v>0</v>
      </c>
      <c r="AE51" s="22">
        <f>10*Coeficientes!$D$24*AD50/Constantes!$F$29</f>
        <v>0</v>
      </c>
      <c r="AF51" s="22">
        <f>10000*(AA51+AE51)*Escenarios!$F$7/Escenarios!$F$8</f>
        <v>12.073365199919403</v>
      </c>
      <c r="AG51" s="22">
        <f>MAX(0,Constantes!$D$15/((Calculations!AJ50+Calculations!AF51+Clima!$F49)^2)+Coeficientes!$D$12)</f>
        <v>2.8370541453913614</v>
      </c>
      <c r="AH51" s="22">
        <f>MIN(ET_Calcs!$M49,0.8*(Calculations!AJ50+Calculations!AF51+Clima!$F49-Calculations!AG51-Constantes!$D$14))</f>
        <v>1.9600871621056644</v>
      </c>
      <c r="AI51" s="22">
        <f>MAX(0,AJ50+AF51+Clima!$F49-Calculations!AG51-Calculations!AH51-Constantes!$E$24)</f>
        <v>0</v>
      </c>
      <c r="AJ51" s="22">
        <f>AJ50+AF51+Clima!$F49-Calculations!AG51-Calculations!AH51-Calculations!AI51</f>
        <v>246.21506167475243</v>
      </c>
      <c r="AK51" s="21"/>
    </row>
    <row r="52" spans="2:37" x14ac:dyDescent="0.25">
      <c r="B52" s="17"/>
      <c r="C52" s="22">
        <v>47</v>
      </c>
      <c r="D52" s="22">
        <f>ET_Calcs!$I50*((1-Constantes!$D$21)*ET_Calcs!$K50+ET_Calcs!$L50)</f>
        <v>1.9535527778714121</v>
      </c>
      <c r="E52" s="22">
        <f>MIN(D52*Constantes!$D$19,0.8*(H51+Clima!$F50-F52-G52-Constantes!$D$12))</f>
        <v>1.1558402026948986</v>
      </c>
      <c r="F52" s="22">
        <f>IF(Clima!$F50&gt;0.05*Constantes!$D$20,((Clima!$F50-0.05*Constantes!$D$20)^2)/(Clima!$F50+0.95*Constantes!$D$20),0)</f>
        <v>0</v>
      </c>
      <c r="G52" s="22">
        <f>MAX(0,H51+Clima!$F50-F52-Constantes!$D$11)</f>
        <v>0</v>
      </c>
      <c r="H52" s="22">
        <f>H51+Clima!$F50-F52-E52-G52</f>
        <v>46.393722672517988</v>
      </c>
      <c r="I52" s="20"/>
      <c r="J52" s="22">
        <v>47</v>
      </c>
      <c r="K52" s="22">
        <f>ET_Calcs!$I50*((1-Constantes!$E$21)*ET_Calcs!$K50+ET_Calcs!$L50)</f>
        <v>1.9535527778714121</v>
      </c>
      <c r="L52" s="22">
        <f>MIN(K52*Constantes!$E$19,0.8*(O51+Clima!$F50-M52-N52-Constantes!$D$12))</f>
        <v>1.1558402026948986</v>
      </c>
      <c r="M52" s="22">
        <f>IF(Clima!$F50&gt;0.05*Constantes!$E$20,((Clima!$F50-0.05*Constantes!$E$20)^2)/(Clima!$F50+0.95*Constantes!$E$20),0)</f>
        <v>0</v>
      </c>
      <c r="N52" s="22">
        <f>MAX(0,O51+Clima!$F50-M52-Constantes!$D$11)</f>
        <v>0</v>
      </c>
      <c r="O52" s="22">
        <f>O51+Clima!$F50-M52-L52-N52</f>
        <v>46.393722672517988</v>
      </c>
      <c r="P52" s="22">
        <f>P51+(Coeficientes!$D$22*N52-Q52)/Coeficientes!$D$23</f>
        <v>0</v>
      </c>
      <c r="Q52" s="22">
        <f>10*Coeficientes!$D$24*P51/Constantes!$E$29</f>
        <v>0</v>
      </c>
      <c r="R52" s="22">
        <f>10000*(M52+Q52)*Escenarios!$E$7/Escenarios!$E$8</f>
        <v>0</v>
      </c>
      <c r="S52" s="22">
        <f>MAX(0,Constantes!$D$15/((Calculations!V51+Calculations!R52+Clima!$F50)^2)+Coeficientes!$D$12)</f>
        <v>2.9371658215967047</v>
      </c>
      <c r="T52" s="22">
        <f>MIN(ET_Calcs!$M50,0.8*(Calculations!V51+Calculations!R52+Clima!$F50-Calculations!S52-Constantes!$D$14))</f>
        <v>1.8872859064539751</v>
      </c>
      <c r="U52" s="22">
        <f>MAX(0,V51+R52+Clima!$F50-Calculations!S52-Calculations!T52-Constantes!$E$24)</f>
        <v>0</v>
      </c>
      <c r="V52" s="22">
        <f>V51+R52+Clima!$F50-Calculations!S52-Calculations!T52-Calculations!U52</f>
        <v>399.39622336150535</v>
      </c>
      <c r="W52" s="20"/>
      <c r="X52" s="22">
        <v>47</v>
      </c>
      <c r="Y52" s="22">
        <f>ET_Calcs!$I50*((1-Constantes!$F$21)*ET_Calcs!$K50+ET_Calcs!$L50)</f>
        <v>1.9535527778714121</v>
      </c>
      <c r="Z52" s="22">
        <f>MIN(Y52*Constantes!$F$19,0.8*(AC51+Clima!$F50-AA52-AB52-Constantes!$D$12))</f>
        <v>1.1558402026948986</v>
      </c>
      <c r="AA52" s="22">
        <f>IF(Clima!$F50&gt;0.05*Constantes!$F$20,((Clima!$F50-0.05*Constantes!$F$20)^2)/(Clima!$F50+0.95*Constantes!$F$20),0)</f>
        <v>0</v>
      </c>
      <c r="AB52" s="22">
        <f>MAX(0,AC51+Clima!$F50-AA52-Constantes!$D$11)</f>
        <v>0</v>
      </c>
      <c r="AC52" s="22">
        <f>AC51+Clima!$F50-AA52-Z52-AB52</f>
        <v>46.393722672517988</v>
      </c>
      <c r="AD52" s="22">
        <f>AD51+(Coeficientes!$D$22*AB52-AE52)/Coeficientes!$D$23</f>
        <v>0</v>
      </c>
      <c r="AE52" s="22">
        <f>10*Coeficientes!$D$24*AD51/Constantes!$F$29</f>
        <v>0</v>
      </c>
      <c r="AF52" s="22">
        <f>10000*(AA52+AE52)*Escenarios!$F$7/Escenarios!$F$8</f>
        <v>0</v>
      </c>
      <c r="AG52" s="22">
        <f>MAX(0,Constantes!$D$15/((Calculations!AJ51+Calculations!AF52+Clima!$F50)^2)+Coeficientes!$D$12)</f>
        <v>2.8306427652240242</v>
      </c>
      <c r="AH52" s="22">
        <f>MIN(ET_Calcs!$M50,0.8*(Calculations!AJ51+Calculations!AF52+Clima!$F50-Calculations!AG52-Constantes!$D$14))</f>
        <v>1.8872859064539751</v>
      </c>
      <c r="AI52" s="22">
        <f>MAX(0,AJ51+AF52+Clima!$F50-Calculations!AG52-Calculations!AH52-Constantes!$E$24)</f>
        <v>0</v>
      </c>
      <c r="AJ52" s="22">
        <f>AJ51+AF52+Clima!$F50-Calculations!AG52-Calculations!AH52-Calculations!AI52</f>
        <v>241.49713300307445</v>
      </c>
      <c r="AK52" s="21"/>
    </row>
    <row r="53" spans="2:37" x14ac:dyDescent="0.25">
      <c r="B53" s="17"/>
      <c r="C53" s="22">
        <v>48</v>
      </c>
      <c r="D53" s="22">
        <f>ET_Calcs!$I51*((1-Constantes!$D$21)*ET_Calcs!$K51+ET_Calcs!$L51)</f>
        <v>2.0963541900454459</v>
      </c>
      <c r="E53" s="22">
        <f>MIN(D53*Constantes!$D$19,0.8*(H52+Clima!$F51-F53-G53-Constantes!$D$12))</f>
        <v>1.2403301714646173</v>
      </c>
      <c r="F53" s="22">
        <f>IF(Clima!$F51&gt;0.05*Constantes!$D$20,((Clima!$F51-0.05*Constantes!$D$20)^2)/(Clima!$F51+0.95*Constantes!$D$20),0)</f>
        <v>0.12590502100808371</v>
      </c>
      <c r="G53" s="22">
        <f>MAX(0,H52+Clima!$F51-F53-Constantes!$D$11)</f>
        <v>5.7178176515098968</v>
      </c>
      <c r="H53" s="22">
        <f>H52+Clima!$F51-F53-E53-G53</f>
        <v>47.50966982853538</v>
      </c>
      <c r="I53" s="20"/>
      <c r="J53" s="22">
        <v>48</v>
      </c>
      <c r="K53" s="22">
        <f>ET_Calcs!$I51*((1-Constantes!$E$21)*ET_Calcs!$K51+ET_Calcs!$L51)</f>
        <v>2.0963541900454459</v>
      </c>
      <c r="L53" s="22">
        <f>MIN(K53*Constantes!$E$19,0.8*(O52+Clima!$F51-M53-N53-Constantes!$D$12))</f>
        <v>1.2403301714646173</v>
      </c>
      <c r="M53" s="22">
        <f>IF(Clima!$F51&gt;0.05*Constantes!$E$20,((Clima!$F51-0.05*Constantes!$E$20)^2)/(Clima!$F51+0.95*Constantes!$E$20),0)</f>
        <v>0.12590502100808371</v>
      </c>
      <c r="N53" s="22">
        <f>MAX(0,O52+Clima!$F51-M53-Constantes!$D$11)</f>
        <v>5.7178176515098968</v>
      </c>
      <c r="O53" s="22">
        <f>O52+Clima!$F51-M53-L53-N53</f>
        <v>47.50966982853538</v>
      </c>
      <c r="P53" s="22">
        <f>P52+(Coeficientes!$D$22*N53-Q53)/Coeficientes!$D$23</f>
        <v>0</v>
      </c>
      <c r="Q53" s="22">
        <f>10*Coeficientes!$D$24*P52/Constantes!$E$29</f>
        <v>0</v>
      </c>
      <c r="R53" s="22">
        <f>10000*(M53+Q53)*Escenarios!$E$7/Escenarios!$E$8</f>
        <v>4.0709290125947062</v>
      </c>
      <c r="S53" s="22">
        <f>MAX(0,Constantes!$D$15/((Calculations!V52+Calculations!R53+Clima!$F51)^2)+Coeficientes!$D$12)</f>
        <v>2.9394184255036429</v>
      </c>
      <c r="T53" s="22">
        <f>MIN(ET_Calcs!$M51,0.8*(Calculations!V52+Calculations!R53+Clima!$F51-Calculations!S53-Constantes!$D$14))</f>
        <v>2.0251872479912341</v>
      </c>
      <c r="U53" s="22">
        <f>MAX(0,V52+R53+Clima!$F51-Calculations!S53-Calculations!T53-Constantes!$E$24)</f>
        <v>0</v>
      </c>
      <c r="V53" s="22">
        <f>V52+R53+Clima!$F51-Calculations!S53-Calculations!T53-Calculations!U53</f>
        <v>406.70254670060518</v>
      </c>
      <c r="W53" s="20"/>
      <c r="X53" s="22">
        <v>48</v>
      </c>
      <c r="Y53" s="22">
        <f>ET_Calcs!$I51*((1-Constantes!$F$21)*ET_Calcs!$K51+ET_Calcs!$L51)</f>
        <v>2.0963541900454459</v>
      </c>
      <c r="Z53" s="22">
        <f>MIN(Y53*Constantes!$F$19,0.8*(AC52+Clima!$F51-AA53-AB53-Constantes!$D$12))</f>
        <v>1.2403301714646173</v>
      </c>
      <c r="AA53" s="22">
        <f>IF(Clima!$F51&gt;0.05*Constantes!$F$20,((Clima!$F51-0.05*Constantes!$F$20)^2)/(Clima!$F51+0.95*Constantes!$F$20),0)</f>
        <v>0.12590502100808371</v>
      </c>
      <c r="AB53" s="22">
        <f>MAX(0,AC52+Clima!$F51-AA53-Constantes!$D$11)</f>
        <v>5.7178176515098968</v>
      </c>
      <c r="AC53" s="22">
        <f>AC52+Clima!$F51-AA53-Z53-AB53</f>
        <v>47.50966982853538</v>
      </c>
      <c r="AD53" s="22">
        <f>AD52+(Coeficientes!$D$22*AB53-AE53)/Coeficientes!$D$23</f>
        <v>0</v>
      </c>
      <c r="AE53" s="22">
        <f>10*Coeficientes!$D$24*AD52/Constantes!$F$29</f>
        <v>0</v>
      </c>
      <c r="AF53" s="22">
        <f>10000*(AA53+AE53)*Escenarios!$F$7/Escenarios!$F$8</f>
        <v>1.9725119957933115</v>
      </c>
      <c r="AG53" s="22">
        <f>MAX(0,Constantes!$D$15/((Calculations!AJ52+Calculations!AF53+Clima!$F51)^2)+Coeficientes!$D$12)</f>
        <v>2.8379043673208564</v>
      </c>
      <c r="AH53" s="22">
        <f>MIN(ET_Calcs!$M51,0.8*(Calculations!AJ52+Calculations!AF53+Clima!$F51-Calculations!AG53-Constantes!$D$14))</f>
        <v>2.0251872479912341</v>
      </c>
      <c r="AI53" s="22">
        <f>MAX(0,AJ52+AF53+Clima!$F51-Calculations!AG53-Calculations!AH53-Constantes!$E$24)</f>
        <v>0</v>
      </c>
      <c r="AJ53" s="22">
        <f>AJ52+AF53+Clima!$F51-Calculations!AG53-Calculations!AH53-Calculations!AI53</f>
        <v>246.80655338355567</v>
      </c>
      <c r="AK53" s="21"/>
    </row>
    <row r="54" spans="2:37" x14ac:dyDescent="0.25">
      <c r="B54" s="17"/>
      <c r="C54" s="22">
        <v>49</v>
      </c>
      <c r="D54" s="22">
        <f>ET_Calcs!$I52*((1-Constantes!$D$21)*ET_Calcs!$K52+ET_Calcs!$L52)</f>
        <v>1.9898034451695137</v>
      </c>
      <c r="E54" s="22">
        <f>MIN(D54*Constantes!$D$19,0.8*(H53+Clima!$F52-F54-G54-Constantes!$D$12))</f>
        <v>1.1772882941477014</v>
      </c>
      <c r="F54" s="22">
        <f>IF(Clima!$F52&gt;0.05*Constantes!$D$20,((Clima!$F52-0.05*Constantes!$D$20)^2)/(Clima!$F52+0.95*Constantes!$D$20),0)</f>
        <v>0</v>
      </c>
      <c r="G54" s="22">
        <f>MAX(0,H53+Clima!$F52-F54-Constantes!$D$11)</f>
        <v>0</v>
      </c>
      <c r="H54" s="22">
        <f>H53+Clima!$F52-F54-E54-G54</f>
        <v>46.332381534387679</v>
      </c>
      <c r="I54" s="20"/>
      <c r="J54" s="22">
        <v>49</v>
      </c>
      <c r="K54" s="22">
        <f>ET_Calcs!$I52*((1-Constantes!$E$21)*ET_Calcs!$K52+ET_Calcs!$L52)</f>
        <v>1.9898034451695137</v>
      </c>
      <c r="L54" s="22">
        <f>MIN(K54*Constantes!$E$19,0.8*(O53+Clima!$F52-M54-N54-Constantes!$D$12))</f>
        <v>1.1772882941477014</v>
      </c>
      <c r="M54" s="22">
        <f>IF(Clima!$F52&gt;0.05*Constantes!$E$20,((Clima!$F52-0.05*Constantes!$E$20)^2)/(Clima!$F52+0.95*Constantes!$E$20),0)</f>
        <v>0</v>
      </c>
      <c r="N54" s="22">
        <f>MAX(0,O53+Clima!$F52-M54-Constantes!$D$11)</f>
        <v>0</v>
      </c>
      <c r="O54" s="22">
        <f>O53+Clima!$F52-M54-L54-N54</f>
        <v>46.332381534387679</v>
      </c>
      <c r="P54" s="22">
        <f>P53+(Coeficientes!$D$22*N54-Q54)/Coeficientes!$D$23</f>
        <v>0</v>
      </c>
      <c r="Q54" s="22">
        <f>10*Coeficientes!$D$24*P53/Constantes!$E$29</f>
        <v>0</v>
      </c>
      <c r="R54" s="22">
        <f>10000*(M54+Q54)*Escenarios!$E$7/Escenarios!$E$8</f>
        <v>0</v>
      </c>
      <c r="S54" s="22">
        <f>MAX(0,Constantes!$D$15/((Calculations!V53+Calculations!R54+Clima!$F52)^2)+Coeficientes!$D$12)</f>
        <v>2.937930363345381</v>
      </c>
      <c r="T54" s="22">
        <f>MIN(ET_Calcs!$M52,0.8*(Calculations!V53+Calculations!R54+Clima!$F52-Calculations!S54-Constantes!$D$14))</f>
        <v>1.922225343202989</v>
      </c>
      <c r="U54" s="22">
        <f>MAX(0,V53+R54+Clima!$F52-Calculations!S54-Calculations!T54-Constantes!$E$24)</f>
        <v>0</v>
      </c>
      <c r="V54" s="22">
        <f>V53+R54+Clima!$F52-Calculations!S54-Calculations!T54-Calculations!U54</f>
        <v>401.84239099405681</v>
      </c>
      <c r="W54" s="20"/>
      <c r="X54" s="22">
        <v>49</v>
      </c>
      <c r="Y54" s="22">
        <f>ET_Calcs!$I52*((1-Constantes!$F$21)*ET_Calcs!$K52+ET_Calcs!$L52)</f>
        <v>1.9898034451695137</v>
      </c>
      <c r="Z54" s="22">
        <f>MIN(Y54*Constantes!$F$19,0.8*(AC53+Clima!$F52-AA54-AB54-Constantes!$D$12))</f>
        <v>1.1772882941477014</v>
      </c>
      <c r="AA54" s="22">
        <f>IF(Clima!$F52&gt;0.05*Constantes!$F$20,((Clima!$F52-0.05*Constantes!$F$20)^2)/(Clima!$F52+0.95*Constantes!$F$20),0)</f>
        <v>0</v>
      </c>
      <c r="AB54" s="22">
        <f>MAX(0,AC53+Clima!$F52-AA54-Constantes!$D$11)</f>
        <v>0</v>
      </c>
      <c r="AC54" s="22">
        <f>AC53+Clima!$F52-AA54-Z54-AB54</f>
        <v>46.332381534387679</v>
      </c>
      <c r="AD54" s="22">
        <f>AD53+(Coeficientes!$D$22*AB54-AE54)/Coeficientes!$D$23</f>
        <v>0</v>
      </c>
      <c r="AE54" s="22">
        <f>10*Coeficientes!$D$24*AD53/Constantes!$F$29</f>
        <v>0</v>
      </c>
      <c r="AF54" s="22">
        <f>10000*(AA54+AE54)*Escenarios!$F$7/Escenarios!$F$8</f>
        <v>0</v>
      </c>
      <c r="AG54" s="22">
        <f>MAX(0,Constantes!$D$15/((Calculations!AJ53+Calculations!AF54+Clima!$F52)^2)+Coeficientes!$D$12)</f>
        <v>2.8314535489088852</v>
      </c>
      <c r="AH54" s="22">
        <f>MIN(ET_Calcs!$M52,0.8*(Calculations!AJ53+Calculations!AF54+Clima!$F52-Calculations!AG54-Constantes!$D$14))</f>
        <v>1.922225343202989</v>
      </c>
      <c r="AI54" s="22">
        <f>MAX(0,AJ53+AF54+Clima!$F52-Calculations!AG54-Calculations!AH54-Constantes!$E$24)</f>
        <v>0</v>
      </c>
      <c r="AJ54" s="22">
        <f>AJ53+AF54+Clima!$F52-Calculations!AG54-Calculations!AH54-Calculations!AI54</f>
        <v>242.05287449144379</v>
      </c>
      <c r="AK54" s="21"/>
    </row>
    <row r="55" spans="2:37" x14ac:dyDescent="0.25">
      <c r="B55" s="17"/>
      <c r="C55" s="22">
        <v>50</v>
      </c>
      <c r="D55" s="22">
        <f>ET_Calcs!$I53*((1-Constantes!$D$21)*ET_Calcs!$K53+ET_Calcs!$L53)</f>
        <v>1.8988545637120631</v>
      </c>
      <c r="E55" s="22">
        <f>MIN(D55*Constantes!$D$19,0.8*(H54+Clima!$F53-F55-G55-Constantes!$D$12))</f>
        <v>1.1234774246542265</v>
      </c>
      <c r="F55" s="22">
        <f>IF(Clima!$F53&gt;0.05*Constantes!$D$20,((Clima!$F53-0.05*Constantes!$D$20)^2)/(Clima!$F53+0.95*Constantes!$D$20),0)</f>
        <v>0</v>
      </c>
      <c r="G55" s="22">
        <f>MAX(0,H54+Clima!$F53-F55-Constantes!$D$11)</f>
        <v>0</v>
      </c>
      <c r="H55" s="22">
        <f>H54+Clima!$F53-F55-E55-G55</f>
        <v>45.208904109733453</v>
      </c>
      <c r="I55" s="20"/>
      <c r="J55" s="22">
        <v>50</v>
      </c>
      <c r="K55" s="22">
        <f>ET_Calcs!$I53*((1-Constantes!$E$21)*ET_Calcs!$K53+ET_Calcs!$L53)</f>
        <v>1.8988545637120631</v>
      </c>
      <c r="L55" s="22">
        <f>MIN(K55*Constantes!$E$19,0.8*(O54+Clima!$F53-M55-N55-Constantes!$D$12))</f>
        <v>1.1234774246542265</v>
      </c>
      <c r="M55" s="22">
        <f>IF(Clima!$F53&gt;0.05*Constantes!$E$20,((Clima!$F53-0.05*Constantes!$E$20)^2)/(Clima!$F53+0.95*Constantes!$E$20),0)</f>
        <v>0</v>
      </c>
      <c r="N55" s="22">
        <f>MAX(0,O54+Clima!$F53-M55-Constantes!$D$11)</f>
        <v>0</v>
      </c>
      <c r="O55" s="22">
        <f>O54+Clima!$F53-M55-L55-N55</f>
        <v>45.208904109733453</v>
      </c>
      <c r="P55" s="22">
        <f>P54+(Coeficientes!$D$22*N55-Q55)/Coeficientes!$D$23</f>
        <v>0</v>
      </c>
      <c r="Q55" s="22">
        <f>10*Coeficientes!$D$24*P54/Constantes!$E$29</f>
        <v>0</v>
      </c>
      <c r="R55" s="22">
        <f>10000*(M55+Q55)*Escenarios!$E$7/Escenarios!$E$8</f>
        <v>0</v>
      </c>
      <c r="S55" s="22">
        <f>MAX(0,Constantes!$D$15/((Calculations!V54+Calculations!R55+Clima!$F53)^2)+Coeficientes!$D$12)</f>
        <v>2.9364198587526893</v>
      </c>
      <c r="T55" s="22">
        <f>MIN(ET_Calcs!$M53,0.8*(Calculations!V54+Calculations!R55+Clima!$F53-Calculations!S55-Constantes!$D$14))</f>
        <v>1.8344212891387248</v>
      </c>
      <c r="U55" s="22">
        <f>MAX(0,V54+R55+Clima!$F53-Calculations!S55-Calculations!T55-Constantes!$E$24)</f>
        <v>0</v>
      </c>
      <c r="V55" s="22">
        <f>V54+R55+Clima!$F53-Calculations!S55-Calculations!T55-Calculations!U55</f>
        <v>397.0715498461654</v>
      </c>
      <c r="W55" s="20"/>
      <c r="X55" s="22">
        <v>50</v>
      </c>
      <c r="Y55" s="22">
        <f>ET_Calcs!$I53*((1-Constantes!$F$21)*ET_Calcs!$K53+ET_Calcs!$L53)</f>
        <v>1.8988545637120631</v>
      </c>
      <c r="Z55" s="22">
        <f>MIN(Y55*Constantes!$F$19,0.8*(AC54+Clima!$F53-AA55-AB55-Constantes!$D$12))</f>
        <v>1.1234774246542265</v>
      </c>
      <c r="AA55" s="22">
        <f>IF(Clima!$F53&gt;0.05*Constantes!$F$20,((Clima!$F53-0.05*Constantes!$F$20)^2)/(Clima!$F53+0.95*Constantes!$F$20),0)</f>
        <v>0</v>
      </c>
      <c r="AB55" s="22">
        <f>MAX(0,AC54+Clima!$F53-AA55-Constantes!$D$11)</f>
        <v>0</v>
      </c>
      <c r="AC55" s="22">
        <f>AC54+Clima!$F53-AA55-Z55-AB55</f>
        <v>45.208904109733453</v>
      </c>
      <c r="AD55" s="22">
        <f>AD54+(Coeficientes!$D$22*AB55-AE55)/Coeficientes!$D$23</f>
        <v>0</v>
      </c>
      <c r="AE55" s="22">
        <f>10*Coeficientes!$D$24*AD54/Constantes!$F$29</f>
        <v>0</v>
      </c>
      <c r="AF55" s="22">
        <f>10000*(AA55+AE55)*Escenarios!$F$7/Escenarios!$F$8</f>
        <v>0</v>
      </c>
      <c r="AG55" s="22">
        <f>MAX(0,Constantes!$D$15/((Calculations!AJ54+Calculations!AF55+Clima!$F53)^2)+Coeficientes!$D$12)</f>
        <v>2.824768371132361</v>
      </c>
      <c r="AH55" s="22">
        <f>MIN(ET_Calcs!$M53,0.8*(Calculations!AJ54+Calculations!AF55+Clima!$F53-Calculations!AG55-Constantes!$D$14))</f>
        <v>1.8344212891387248</v>
      </c>
      <c r="AI55" s="22">
        <f>MAX(0,AJ54+AF55+Clima!$F53-Calculations!AG55-Calculations!AH55-Constantes!$E$24)</f>
        <v>0</v>
      </c>
      <c r="AJ55" s="22">
        <f>AJ54+AF55+Clima!$F53-Calculations!AG55-Calculations!AH55-Calculations!AI55</f>
        <v>237.39368483117269</v>
      </c>
      <c r="AK55" s="21"/>
    </row>
    <row r="56" spans="2:37" x14ac:dyDescent="0.25">
      <c r="B56" s="17"/>
      <c r="C56" s="22">
        <v>51</v>
      </c>
      <c r="D56" s="22">
        <f>ET_Calcs!$I54*((1-Constantes!$D$21)*ET_Calcs!$K54+ET_Calcs!$L54)</f>
        <v>1.9425907527177084</v>
      </c>
      <c r="E56" s="22">
        <f>MIN(D56*Constantes!$D$19,0.8*(H55+Clima!$F54-F56-G56-Constantes!$D$12))</f>
        <v>1.1493544043488673</v>
      </c>
      <c r="F56" s="22">
        <f>IF(Clima!$F54&gt;0.05*Constantes!$D$20,((Clima!$F54-0.05*Constantes!$D$20)^2)/(Clima!$F54+0.95*Constantes!$D$20),0)</f>
        <v>0</v>
      </c>
      <c r="G56" s="22">
        <f>MAX(0,H55+Clima!$F54-F56-Constantes!$D$11)</f>
        <v>0</v>
      </c>
      <c r="H56" s="22">
        <f>H55+Clima!$F54-F56-E56-G56</f>
        <v>44.059549705384583</v>
      </c>
      <c r="I56" s="20"/>
      <c r="J56" s="22">
        <v>51</v>
      </c>
      <c r="K56" s="22">
        <f>ET_Calcs!$I54*((1-Constantes!$E$21)*ET_Calcs!$K54+ET_Calcs!$L54)</f>
        <v>1.9425907527177084</v>
      </c>
      <c r="L56" s="22">
        <f>MIN(K56*Constantes!$E$19,0.8*(O55+Clima!$F54-M56-N56-Constantes!$D$12))</f>
        <v>1.1493544043488673</v>
      </c>
      <c r="M56" s="22">
        <f>IF(Clima!$F54&gt;0.05*Constantes!$E$20,((Clima!$F54-0.05*Constantes!$E$20)^2)/(Clima!$F54+0.95*Constantes!$E$20),0)</f>
        <v>0</v>
      </c>
      <c r="N56" s="22">
        <f>MAX(0,O55+Clima!$F54-M56-Constantes!$D$11)</f>
        <v>0</v>
      </c>
      <c r="O56" s="22">
        <f>O55+Clima!$F54-M56-L56-N56</f>
        <v>44.059549705384583</v>
      </c>
      <c r="P56" s="22">
        <f>P55+(Coeficientes!$D$22*N56-Q56)/Coeficientes!$D$23</f>
        <v>0</v>
      </c>
      <c r="Q56" s="22">
        <f>10*Coeficientes!$D$24*P55/Constantes!$E$29</f>
        <v>0</v>
      </c>
      <c r="R56" s="22">
        <f>10000*(M56+Q56)*Escenarios!$E$7/Escenarios!$E$8</f>
        <v>0</v>
      </c>
      <c r="S56" s="22">
        <f>MAX(0,Constantes!$D$15/((Calculations!V55+Calculations!R56+Clima!$F54)^2)+Coeficientes!$D$12)</f>
        <v>2.9348828409341747</v>
      </c>
      <c r="T56" s="22">
        <f>MIN(ET_Calcs!$M54,0.8*(Calculations!V55+Calculations!R56+Clima!$F54-Calculations!S56-Constantes!$D$14))</f>
        <v>1.8765912477674347</v>
      </c>
      <c r="U56" s="22">
        <f>MAX(0,V55+R56+Clima!$F54-Calculations!S56-Calculations!T56-Constantes!$E$24)</f>
        <v>0</v>
      </c>
      <c r="V56" s="22">
        <f>V55+R56+Clima!$F54-Calculations!S56-Calculations!T56-Calculations!U56</f>
        <v>392.26007575746382</v>
      </c>
      <c r="W56" s="20"/>
      <c r="X56" s="22">
        <v>51</v>
      </c>
      <c r="Y56" s="22">
        <f>ET_Calcs!$I54*((1-Constantes!$F$21)*ET_Calcs!$K54+ET_Calcs!$L54)</f>
        <v>1.9425907527177084</v>
      </c>
      <c r="Z56" s="22">
        <f>MIN(Y56*Constantes!$F$19,0.8*(AC55+Clima!$F54-AA56-AB56-Constantes!$D$12))</f>
        <v>1.1493544043488673</v>
      </c>
      <c r="AA56" s="22">
        <f>IF(Clima!$F54&gt;0.05*Constantes!$F$20,((Clima!$F54-0.05*Constantes!$F$20)^2)/(Clima!$F54+0.95*Constantes!$F$20),0)</f>
        <v>0</v>
      </c>
      <c r="AB56" s="22">
        <f>MAX(0,AC55+Clima!$F54-AA56-Constantes!$D$11)</f>
        <v>0</v>
      </c>
      <c r="AC56" s="22">
        <f>AC55+Clima!$F54-AA56-Z56-AB56</f>
        <v>44.059549705384583</v>
      </c>
      <c r="AD56" s="22">
        <f>AD55+(Coeficientes!$D$22*AB56-AE56)/Coeficientes!$D$23</f>
        <v>0</v>
      </c>
      <c r="AE56" s="22">
        <f>10*Coeficientes!$D$24*AD55/Constantes!$F$29</f>
        <v>0</v>
      </c>
      <c r="AF56" s="22">
        <f>10000*(AA56+AE56)*Escenarios!$F$7/Escenarios!$F$8</f>
        <v>0</v>
      </c>
      <c r="AG56" s="22">
        <f>MAX(0,Constantes!$D$15/((Calculations!AJ55+Calculations!AF56+Clima!$F54)^2)+Coeficientes!$D$12)</f>
        <v>2.8178225312030034</v>
      </c>
      <c r="AH56" s="22">
        <f>MIN(ET_Calcs!$M54,0.8*(Calculations!AJ55+Calculations!AF56+Clima!$F54-Calculations!AG56-Constantes!$D$14))</f>
        <v>1.8765912477674347</v>
      </c>
      <c r="AI56" s="22">
        <f>MAX(0,AJ55+AF56+Clima!$F54-Calculations!AG56-Calculations!AH56-Constantes!$E$24)</f>
        <v>0</v>
      </c>
      <c r="AJ56" s="22">
        <f>AJ55+AF56+Clima!$F54-Calculations!AG56-Calculations!AH56-Calculations!AI56</f>
        <v>232.69927105220225</v>
      </c>
      <c r="AK56" s="21"/>
    </row>
    <row r="57" spans="2:37" x14ac:dyDescent="0.25">
      <c r="B57" s="17"/>
      <c r="C57" s="22">
        <v>52</v>
      </c>
      <c r="D57" s="22">
        <f>ET_Calcs!$I55*((1-Constantes!$D$21)*ET_Calcs!$K55+ET_Calcs!$L55)</f>
        <v>1.9188986083378961</v>
      </c>
      <c r="E57" s="22">
        <f>MIN(D57*Constantes!$D$19,0.8*(H56+Clima!$F55-F57-G57-Constantes!$D$12))</f>
        <v>1.1353366960624922</v>
      </c>
      <c r="F57" s="22">
        <f>IF(Clima!$F55&gt;0.05*Constantes!$D$20,((Clima!$F55-0.05*Constantes!$D$20)^2)/(Clima!$F55+0.95*Constantes!$D$20),0)</f>
        <v>4.3658304405853323E-4</v>
      </c>
      <c r="G57" s="22">
        <f>MAX(0,H56+Clima!$F55-F57-Constantes!$D$11)</f>
        <v>0.20911312234052559</v>
      </c>
      <c r="H57" s="22">
        <f>H56+Clima!$F55-F57-E57-G57</f>
        <v>47.614663303937505</v>
      </c>
      <c r="I57" s="20"/>
      <c r="J57" s="22">
        <v>52</v>
      </c>
      <c r="K57" s="22">
        <f>ET_Calcs!$I55*((1-Constantes!$E$21)*ET_Calcs!$K55+ET_Calcs!$L55)</f>
        <v>1.9188986083378961</v>
      </c>
      <c r="L57" s="22">
        <f>MIN(K57*Constantes!$E$19,0.8*(O56+Clima!$F55-M57-N57-Constantes!$D$12))</f>
        <v>1.1353366960624922</v>
      </c>
      <c r="M57" s="22">
        <f>IF(Clima!$F55&gt;0.05*Constantes!$E$20,((Clima!$F55-0.05*Constantes!$E$20)^2)/(Clima!$F55+0.95*Constantes!$E$20),0)</f>
        <v>4.3658304405853323E-4</v>
      </c>
      <c r="N57" s="22">
        <f>MAX(0,O56+Clima!$F55-M57-Constantes!$D$11)</f>
        <v>0.20911312234052559</v>
      </c>
      <c r="O57" s="22">
        <f>O56+Clima!$F55-M57-L57-N57</f>
        <v>47.614663303937505</v>
      </c>
      <c r="P57" s="22">
        <f>P56+(Coeficientes!$D$22*N57-Q57)/Coeficientes!$D$23</f>
        <v>0</v>
      </c>
      <c r="Q57" s="22">
        <f>10*Coeficientes!$D$24*P56/Constantes!$E$29</f>
        <v>0</v>
      </c>
      <c r="R57" s="22">
        <f>10000*(M57+Q57)*Escenarios!$E$7/Escenarios!$E$8</f>
        <v>1.4116185091225909E-2</v>
      </c>
      <c r="S57" s="22">
        <f>MAX(0,Constantes!$D$15/((Calculations!V56+Calculations!R57+Clima!$F55)^2)+Coeficientes!$D$12)</f>
        <v>2.934916493161372</v>
      </c>
      <c r="T57" s="22">
        <f>MIN(ET_Calcs!$M55,0.8*(Calculations!V56+Calculations!R57+Clima!$F55-Calculations!S57-Constantes!$D$14))</f>
        <v>1.8536965641158014</v>
      </c>
      <c r="U57" s="22">
        <f>MAX(0,V56+R57+Clima!$F55-Calculations!S57-Calculations!T57-Constantes!$E$24)</f>
        <v>0</v>
      </c>
      <c r="V57" s="22">
        <f>V56+R57+Clima!$F55-Calculations!S57-Calculations!T57-Calculations!U57</f>
        <v>392.38557888527782</v>
      </c>
      <c r="W57" s="20"/>
      <c r="X57" s="22">
        <v>52</v>
      </c>
      <c r="Y57" s="22">
        <f>ET_Calcs!$I55*((1-Constantes!$F$21)*ET_Calcs!$K55+ET_Calcs!$L55)</f>
        <v>1.9188986083378961</v>
      </c>
      <c r="Z57" s="22">
        <f>MIN(Y57*Constantes!$F$19,0.8*(AC56+Clima!$F55-AA57-AB57-Constantes!$D$12))</f>
        <v>1.1353366960624922</v>
      </c>
      <c r="AA57" s="22">
        <f>IF(Clima!$F55&gt;0.05*Constantes!$F$20,((Clima!$F55-0.05*Constantes!$F$20)^2)/(Clima!$F55+0.95*Constantes!$F$20),0)</f>
        <v>4.3658304405853323E-4</v>
      </c>
      <c r="AB57" s="22">
        <f>MAX(0,AC56+Clima!$F55-AA57-Constantes!$D$11)</f>
        <v>0.20911312234052559</v>
      </c>
      <c r="AC57" s="22">
        <f>AC56+Clima!$F55-AA57-Z57-AB57</f>
        <v>47.614663303937505</v>
      </c>
      <c r="AD57" s="22">
        <f>AD56+(Coeficientes!$D$22*AB57-AE57)/Coeficientes!$D$23</f>
        <v>0</v>
      </c>
      <c r="AE57" s="22">
        <f>10*Coeficientes!$D$24*AD56/Constantes!$F$29</f>
        <v>0</v>
      </c>
      <c r="AF57" s="22">
        <f>10000*(AA57+AE57)*Escenarios!$F$7/Escenarios!$F$8</f>
        <v>6.8398010235836883E-3</v>
      </c>
      <c r="AG57" s="22">
        <f>MAX(0,Constantes!$D$15/((Calculations!AJ56+Calculations!AF57+Clima!$F55)^2)+Coeficientes!$D$12)</f>
        <v>2.8181481283503644</v>
      </c>
      <c r="AH57" s="22">
        <f>MIN(ET_Calcs!$M55,0.8*(Calculations!AJ56+Calculations!AF57+Clima!$F55-Calculations!AG57-Constantes!$D$14))</f>
        <v>1.8536965641158014</v>
      </c>
      <c r="AI57" s="22">
        <f>MAX(0,AJ56+AF57+Clima!$F55-Calculations!AG57-Calculations!AH57-Constantes!$E$24)</f>
        <v>0</v>
      </c>
      <c r="AJ57" s="22">
        <f>AJ56+AF57+Clima!$F55-Calculations!AG57-Calculations!AH57-Calculations!AI57</f>
        <v>232.93426616075965</v>
      </c>
      <c r="AK57" s="21"/>
    </row>
    <row r="58" spans="2:37" x14ac:dyDescent="0.25">
      <c r="B58" s="17"/>
      <c r="C58" s="22">
        <v>53</v>
      </c>
      <c r="D58" s="22">
        <f>ET_Calcs!$I56*((1-Constantes!$D$21)*ET_Calcs!$K56+ET_Calcs!$L56)</f>
        <v>1.9621982626214425</v>
      </c>
      <c r="E58" s="22">
        <f>MIN(D58*Constantes!$D$19,0.8*(H57+Clima!$F56-F58-G58-Constantes!$D$12))</f>
        <v>1.160955395362874</v>
      </c>
      <c r="F58" s="22">
        <f>IF(Clima!$F56&gt;0.05*Constantes!$D$20,((Clima!$F56-0.05*Constantes!$D$20)^2)/(Clima!$F56+0.95*Constantes!$D$20),0)</f>
        <v>0.17167594103321074</v>
      </c>
      <c r="G58" s="22">
        <f>MAX(0,H57+Clima!$F56-F58-Constantes!$D$11)</f>
        <v>7.4929873629042945</v>
      </c>
      <c r="H58" s="22">
        <f>H57+Clima!$F56-F58-E58-G58</f>
        <v>47.589044604637124</v>
      </c>
      <c r="I58" s="20"/>
      <c r="J58" s="22">
        <v>53</v>
      </c>
      <c r="K58" s="22">
        <f>ET_Calcs!$I56*((1-Constantes!$E$21)*ET_Calcs!$K56+ET_Calcs!$L56)</f>
        <v>1.9621982626214425</v>
      </c>
      <c r="L58" s="22">
        <f>MIN(K58*Constantes!$E$19,0.8*(O57+Clima!$F56-M58-N58-Constantes!$D$12))</f>
        <v>1.160955395362874</v>
      </c>
      <c r="M58" s="22">
        <f>IF(Clima!$F56&gt;0.05*Constantes!$E$20,((Clima!$F56-0.05*Constantes!$E$20)^2)/(Clima!$F56+0.95*Constantes!$E$20),0)</f>
        <v>0.17167594103321074</v>
      </c>
      <c r="N58" s="22">
        <f>MAX(0,O57+Clima!$F56-M58-Constantes!$D$11)</f>
        <v>7.4929873629042945</v>
      </c>
      <c r="O58" s="22">
        <f>O57+Clima!$F56-M58-L58-N58</f>
        <v>47.589044604637124</v>
      </c>
      <c r="P58" s="22">
        <f>P57+(Coeficientes!$D$22*N58-Q58)/Coeficientes!$D$23</f>
        <v>0</v>
      </c>
      <c r="Q58" s="22">
        <f>10*Coeficientes!$D$24*P57/Constantes!$E$29</f>
        <v>0</v>
      </c>
      <c r="R58" s="22">
        <f>10000*(M58+Q58)*Escenarios!$E$7/Escenarios!$E$8</f>
        <v>5.5508554267404797</v>
      </c>
      <c r="S58" s="22">
        <f>MAX(0,Constantes!$D$15/((Calculations!V57+Calculations!R58+Clima!$F56)^2)+Coeficientes!$D$12)</f>
        <v>2.9379407056895976</v>
      </c>
      <c r="T58" s="22">
        <f>MIN(ET_Calcs!$M56,0.8*(Calculations!V57+Calculations!R58+Clima!$F56-Calculations!S58-Constantes!$D$14))</f>
        <v>1.8954516586912225</v>
      </c>
      <c r="U58" s="22">
        <f>MAX(0,V57+R58+Clima!$F56-Calculations!S58-Calculations!T58-Constantes!$E$24)</f>
        <v>0</v>
      </c>
      <c r="V58" s="22">
        <f>V57+R58+Clima!$F56-Calculations!S58-Calculations!T58-Calculations!U58</f>
        <v>401.90304194763752</v>
      </c>
      <c r="W58" s="20"/>
      <c r="X58" s="22">
        <v>53</v>
      </c>
      <c r="Y58" s="22">
        <f>ET_Calcs!$I56*((1-Constantes!$F$21)*ET_Calcs!$K56+ET_Calcs!$L56)</f>
        <v>1.9621982626214425</v>
      </c>
      <c r="Z58" s="22">
        <f>MIN(Y58*Constantes!$F$19,0.8*(AC57+Clima!$F56-AA58-AB58-Constantes!$D$12))</f>
        <v>1.160955395362874</v>
      </c>
      <c r="AA58" s="22">
        <f>IF(Clima!$F56&gt;0.05*Constantes!$F$20,((Clima!$F56-0.05*Constantes!$F$20)^2)/(Clima!$F56+0.95*Constantes!$F$20),0)</f>
        <v>0.17167594103321074</v>
      </c>
      <c r="AB58" s="22">
        <f>MAX(0,AC57+Clima!$F56-AA58-Constantes!$D$11)</f>
        <v>7.4929873629042945</v>
      </c>
      <c r="AC58" s="22">
        <f>AC57+Clima!$F56-AA58-Z58-AB58</f>
        <v>47.589044604637124</v>
      </c>
      <c r="AD58" s="22">
        <f>AD57+(Coeficientes!$D$22*AB58-AE58)/Coeficientes!$D$23</f>
        <v>0</v>
      </c>
      <c r="AE58" s="22">
        <f>10*Coeficientes!$D$24*AD57/Constantes!$F$29</f>
        <v>0</v>
      </c>
      <c r="AF58" s="22">
        <f>10000*(AA58+AE58)*Escenarios!$F$7/Escenarios!$F$8</f>
        <v>2.6895897428536348</v>
      </c>
      <c r="AG58" s="22">
        <f>MAX(0,Constantes!$D$15/((Calculations!AJ57+Calculations!AF58+Clima!$F56)^2)+Coeficientes!$D$12)</f>
        <v>2.8281514765972955</v>
      </c>
      <c r="AH58" s="22">
        <f>MIN(ET_Calcs!$M56,0.8*(Calculations!AJ57+Calculations!AF58+Clima!$F56-Calculations!AG58-Constantes!$D$14))</f>
        <v>1.8954516586912225</v>
      </c>
      <c r="AI58" s="22">
        <f>MAX(0,AJ57+AF58+Clima!$F56-Calculations!AG58-Calculations!AH58-Constantes!$E$24)</f>
        <v>0</v>
      </c>
      <c r="AJ58" s="22">
        <f>AJ57+AF58+Clima!$F56-Calculations!AG58-Calculations!AH58-Calculations!AI58</f>
        <v>239.70025276832476</v>
      </c>
      <c r="AK58" s="21"/>
    </row>
    <row r="59" spans="2:37" x14ac:dyDescent="0.25">
      <c r="B59" s="17"/>
      <c r="C59" s="22">
        <v>54</v>
      </c>
      <c r="D59" s="22">
        <f>ET_Calcs!$I57*((1-Constantes!$D$21)*ET_Calcs!$K57+ET_Calcs!$L57)</f>
        <v>1.9743263724072613</v>
      </c>
      <c r="E59" s="22">
        <f>MIN(D59*Constantes!$D$19,0.8*(H58+Clima!$F57-F59-G59-Constantes!$D$12))</f>
        <v>1.1681311200384166</v>
      </c>
      <c r="F59" s="22">
        <f>IF(Clima!$F57&gt;0.05*Constantes!$D$20,((Clima!$F57-0.05*Constantes!$D$20)^2)/(Clima!$F57+0.95*Constantes!$D$20),0)</f>
        <v>1.359778716343669</v>
      </c>
      <c r="G59" s="22">
        <f>MAX(0,H58+Clima!$F57-F59-Constantes!$D$11)</f>
        <v>14.179265888293457</v>
      </c>
      <c r="H59" s="22">
        <f>H58+Clima!$F57-F59-E59-G59</f>
        <v>47.581868879961583</v>
      </c>
      <c r="I59" s="20"/>
      <c r="J59" s="22">
        <v>54</v>
      </c>
      <c r="K59" s="22">
        <f>ET_Calcs!$I57*((1-Constantes!$E$21)*ET_Calcs!$K57+ET_Calcs!$L57)</f>
        <v>1.9743263724072613</v>
      </c>
      <c r="L59" s="22">
        <f>MIN(K59*Constantes!$E$19,0.8*(O58+Clima!$F57-M59-N59-Constantes!$D$12))</f>
        <v>1.1681311200384166</v>
      </c>
      <c r="M59" s="22">
        <f>IF(Clima!$F57&gt;0.05*Constantes!$E$20,((Clima!$F57-0.05*Constantes!$E$20)^2)/(Clima!$F57+0.95*Constantes!$E$20),0)</f>
        <v>1.359778716343669</v>
      </c>
      <c r="N59" s="22">
        <f>MAX(0,O58+Clima!$F57-M59-Constantes!$D$11)</f>
        <v>14.179265888293457</v>
      </c>
      <c r="O59" s="22">
        <f>O58+Clima!$F57-M59-L59-N59</f>
        <v>47.581868879961583</v>
      </c>
      <c r="P59" s="22">
        <f>P58+(Coeficientes!$D$22*N59-Q59)/Coeficientes!$D$23</f>
        <v>0</v>
      </c>
      <c r="Q59" s="22">
        <f>10*Coeficientes!$D$24*P58/Constantes!$E$29</f>
        <v>0</v>
      </c>
      <c r="R59" s="22">
        <f>10000*(M59+Q59)*Escenarios!$E$7/Escenarios!$E$8</f>
        <v>43.966178495111961</v>
      </c>
      <c r="S59" s="22">
        <f>MAX(0,Constantes!$D$15/((Calculations!V58+Calculations!R59+Clima!$F57)^2)+Coeficientes!$D$12)</f>
        <v>2.9520178698536195</v>
      </c>
      <c r="T59" s="22">
        <f>MIN(ET_Calcs!$M57,0.8*(Calculations!V58+Calculations!R59+Clima!$F57-Calculations!S59-Constantes!$D$14))</f>
        <v>1.9071257600203042</v>
      </c>
      <c r="U59" s="22">
        <f>MAX(0,V58+R59+Clima!$F57-Calculations!S59-Calculations!T59-Constantes!$E$24)</f>
        <v>0</v>
      </c>
      <c r="V59" s="22">
        <f>V58+R59+Clima!$F57-Calculations!S59-Calculations!T59-Calculations!U59</f>
        <v>457.71007681287557</v>
      </c>
      <c r="W59" s="20"/>
      <c r="X59" s="22">
        <v>54</v>
      </c>
      <c r="Y59" s="22">
        <f>ET_Calcs!$I57*((1-Constantes!$F$21)*ET_Calcs!$K57+ET_Calcs!$L57)</f>
        <v>1.9743263724072613</v>
      </c>
      <c r="Z59" s="22">
        <f>MIN(Y59*Constantes!$F$19,0.8*(AC58+Clima!$F57-AA59-AB59-Constantes!$D$12))</f>
        <v>1.1681311200384166</v>
      </c>
      <c r="AA59" s="22">
        <f>IF(Clima!$F57&gt;0.05*Constantes!$F$20,((Clima!$F57-0.05*Constantes!$F$20)^2)/(Clima!$F57+0.95*Constantes!$F$20),0)</f>
        <v>1.359778716343669</v>
      </c>
      <c r="AB59" s="22">
        <f>MAX(0,AC58+Clima!$F57-AA59-Constantes!$D$11)</f>
        <v>14.179265888293457</v>
      </c>
      <c r="AC59" s="22">
        <f>AC58+Clima!$F57-AA59-Z59-AB59</f>
        <v>47.581868879961583</v>
      </c>
      <c r="AD59" s="22">
        <f>AD58+(Coeficientes!$D$22*AB59-AE59)/Coeficientes!$D$23</f>
        <v>0</v>
      </c>
      <c r="AE59" s="22">
        <f>10*Coeficientes!$D$24*AD58/Constantes!$F$29</f>
        <v>0</v>
      </c>
      <c r="AF59" s="22">
        <f>10000*(AA59+AE59)*Escenarios!$F$7/Escenarios!$F$8</f>
        <v>21.303199889384146</v>
      </c>
      <c r="AG59" s="22">
        <f>MAX(0,Constantes!$D$15/((Calculations!AJ58+Calculations!AF59+Clima!$F57)^2)+Coeficientes!$D$12)</f>
        <v>2.8668716871307423</v>
      </c>
      <c r="AH59" s="22">
        <f>MIN(ET_Calcs!$M57,0.8*(Calculations!AJ58+Calculations!AF59+Clima!$F57-Calculations!AG59-Constantes!$D$14))</f>
        <v>1.9071257600203042</v>
      </c>
      <c r="AI59" s="22">
        <f>MAX(0,AJ58+AF59+Clima!$F57-Calculations!AG59-Calculations!AH59-Constantes!$E$24)</f>
        <v>0</v>
      </c>
      <c r="AJ59" s="22">
        <f>AJ58+AF59+Clima!$F57-Calculations!AG59-Calculations!AH59-Calculations!AI59</f>
        <v>272.92945521055788</v>
      </c>
      <c r="AK59" s="21"/>
    </row>
    <row r="60" spans="2:37" x14ac:dyDescent="0.25">
      <c r="B60" s="17"/>
      <c r="C60" s="22">
        <v>55</v>
      </c>
      <c r="D60" s="22">
        <f>ET_Calcs!$I58*((1-Constantes!$D$21)*ET_Calcs!$K58+ET_Calcs!$L58)</f>
        <v>1.9503156078630353</v>
      </c>
      <c r="E60" s="22">
        <f>MIN(D60*Constantes!$D$19,0.8*(H59+Clima!$F58-F60-G60-Constantes!$D$12))</f>
        <v>1.1539248967553699</v>
      </c>
      <c r="F60" s="22">
        <f>IF(Clima!$F58&gt;0.05*Constantes!$D$20,((Clima!$F58-0.05*Constantes!$D$20)^2)/(Clima!$F58+0.95*Constantes!$D$20),0)</f>
        <v>0</v>
      </c>
      <c r="G60" s="22">
        <f>MAX(0,H59+Clima!$F58-F60-Constantes!$D$11)</f>
        <v>0.53186887996158561</v>
      </c>
      <c r="H60" s="22">
        <f>H59+Clima!$F58-F60-E60-G60</f>
        <v>47.59607510324463</v>
      </c>
      <c r="I60" s="20"/>
      <c r="J60" s="22">
        <v>55</v>
      </c>
      <c r="K60" s="22">
        <f>ET_Calcs!$I58*((1-Constantes!$E$21)*ET_Calcs!$K58+ET_Calcs!$L58)</f>
        <v>1.9503156078630353</v>
      </c>
      <c r="L60" s="22">
        <f>MIN(K60*Constantes!$E$19,0.8*(O59+Clima!$F58-M60-N60-Constantes!$D$12))</f>
        <v>1.1539248967553699</v>
      </c>
      <c r="M60" s="22">
        <f>IF(Clima!$F58&gt;0.05*Constantes!$E$20,((Clima!$F58-0.05*Constantes!$E$20)^2)/(Clima!$F58+0.95*Constantes!$E$20),0)</f>
        <v>0</v>
      </c>
      <c r="N60" s="22">
        <f>MAX(0,O59+Clima!$F58-M60-Constantes!$D$11)</f>
        <v>0.53186887996158561</v>
      </c>
      <c r="O60" s="22">
        <f>O59+Clima!$F58-M60-L60-N60</f>
        <v>47.59607510324463</v>
      </c>
      <c r="P60" s="22">
        <f>P59+(Coeficientes!$D$22*N60-Q60)/Coeficientes!$D$23</f>
        <v>0</v>
      </c>
      <c r="Q60" s="22">
        <f>10*Coeficientes!$D$24*P59/Constantes!$E$29</f>
        <v>0</v>
      </c>
      <c r="R60" s="22">
        <f>10000*(M60+Q60)*Escenarios!$E$7/Escenarios!$E$8</f>
        <v>0</v>
      </c>
      <c r="S60" s="22">
        <f>MAX(0,Constantes!$D$15/((Calculations!V59+Calculations!R60+Clima!$F58)^2)+Coeficientes!$D$12)</f>
        <v>2.9513557005696072</v>
      </c>
      <c r="T60" s="22">
        <f>MIN(ET_Calcs!$M58,0.8*(Calculations!V59+Calculations!R60+Clima!$F58-Calculations!S60-Constantes!$D$14))</f>
        <v>1.8839120845031065</v>
      </c>
      <c r="U60" s="22">
        <f>MAX(0,V59+R60+Clima!$F58-Calculations!S60-Calculations!T60-Constantes!$E$24)</f>
        <v>0</v>
      </c>
      <c r="V60" s="22">
        <f>V59+R60+Clima!$F58-Calculations!S60-Calculations!T60-Calculations!U60</f>
        <v>454.57480902780287</v>
      </c>
      <c r="W60" s="20"/>
      <c r="X60" s="22">
        <v>55</v>
      </c>
      <c r="Y60" s="22">
        <f>ET_Calcs!$I58*((1-Constantes!$F$21)*ET_Calcs!$K58+ET_Calcs!$L58)</f>
        <v>1.9503156078630353</v>
      </c>
      <c r="Z60" s="22">
        <f>MIN(Y60*Constantes!$F$19,0.8*(AC59+Clima!$F58-AA60-AB60-Constantes!$D$12))</f>
        <v>1.1539248967553699</v>
      </c>
      <c r="AA60" s="22">
        <f>IF(Clima!$F58&gt;0.05*Constantes!$F$20,((Clima!$F58-0.05*Constantes!$F$20)^2)/(Clima!$F58+0.95*Constantes!$F$20),0)</f>
        <v>0</v>
      </c>
      <c r="AB60" s="22">
        <f>MAX(0,AC59+Clima!$F58-AA60-Constantes!$D$11)</f>
        <v>0.53186887996158561</v>
      </c>
      <c r="AC60" s="22">
        <f>AC59+Clima!$F58-AA60-Z60-AB60</f>
        <v>47.59607510324463</v>
      </c>
      <c r="AD60" s="22">
        <f>AD59+(Coeficientes!$D$22*AB60-AE60)/Coeficientes!$D$23</f>
        <v>0</v>
      </c>
      <c r="AE60" s="22">
        <f>10*Coeficientes!$D$24*AD59/Constantes!$F$29</f>
        <v>0</v>
      </c>
      <c r="AF60" s="22">
        <f>10000*(AA60+AE60)*Escenarios!$F$7/Escenarios!$F$8</f>
        <v>0</v>
      </c>
      <c r="AG60" s="22">
        <f>MAX(0,Constantes!$D$15/((Calculations!AJ59+Calculations!AF60+Clima!$F58)^2)+Coeficientes!$D$12)</f>
        <v>2.8638747293899276</v>
      </c>
      <c r="AH60" s="22">
        <f>MIN(ET_Calcs!$M58,0.8*(Calculations!AJ59+Calculations!AF60+Clima!$F58-Calculations!AG60-Constantes!$D$14))</f>
        <v>1.8839120845031065</v>
      </c>
      <c r="AI60" s="22">
        <f>MAX(0,AJ59+AF60+Clima!$F58-Calculations!AG60-Calculations!AH60-Constantes!$E$24)</f>
        <v>0</v>
      </c>
      <c r="AJ60" s="22">
        <f>AJ59+AF60+Clima!$F58-Calculations!AG60-Calculations!AH60-Calculations!AI60</f>
        <v>269.88166839666485</v>
      </c>
      <c r="AK60" s="21"/>
    </row>
    <row r="61" spans="2:37" x14ac:dyDescent="0.25">
      <c r="B61" s="17"/>
      <c r="C61" s="22">
        <v>56</v>
      </c>
      <c r="D61" s="22">
        <f>ET_Calcs!$I59*((1-Constantes!$D$21)*ET_Calcs!$K59+ET_Calcs!$L59)</f>
        <v>2.023661243488283</v>
      </c>
      <c r="E61" s="22">
        <f>MIN(D61*Constantes!$D$19,0.8*(H60+Clima!$F59-F61-G61-Constantes!$D$12))</f>
        <v>1.1973206193118109</v>
      </c>
      <c r="F61" s="22">
        <f>IF(Clima!$F59&gt;0.05*Constantes!$D$20,((Clima!$F59-0.05*Constantes!$D$20)^2)/(Clima!$F59+0.95*Constantes!$D$20),0)</f>
        <v>3.7772520394060996E-2</v>
      </c>
      <c r="G61" s="22">
        <f>MAX(0,H60+Clima!$F59-F61-Constantes!$D$11)</f>
        <v>5.4083025828505669</v>
      </c>
      <c r="H61" s="22">
        <f>H60+Clima!$F59-F61-E61-G61</f>
        <v>47.55267938068819</v>
      </c>
      <c r="I61" s="20"/>
      <c r="J61" s="22">
        <v>56</v>
      </c>
      <c r="K61" s="22">
        <f>ET_Calcs!$I59*((1-Constantes!$E$21)*ET_Calcs!$K59+ET_Calcs!$L59)</f>
        <v>2.023661243488283</v>
      </c>
      <c r="L61" s="22">
        <f>MIN(K61*Constantes!$E$19,0.8*(O60+Clima!$F59-M61-N61-Constantes!$D$12))</f>
        <v>1.1973206193118109</v>
      </c>
      <c r="M61" s="22">
        <f>IF(Clima!$F59&gt;0.05*Constantes!$E$20,((Clima!$F59-0.05*Constantes!$E$20)^2)/(Clima!$F59+0.95*Constantes!$E$20),0)</f>
        <v>3.7772520394060996E-2</v>
      </c>
      <c r="N61" s="22">
        <f>MAX(0,O60+Clima!$F59-M61-Constantes!$D$11)</f>
        <v>5.4083025828505669</v>
      </c>
      <c r="O61" s="22">
        <f>O60+Clima!$F59-M61-L61-N61</f>
        <v>47.55267938068819</v>
      </c>
      <c r="P61" s="22">
        <f>P60+(Coeficientes!$D$22*N61-Q61)/Coeficientes!$D$23</f>
        <v>0</v>
      </c>
      <c r="Q61" s="22">
        <f>10*Coeficientes!$D$24*P60/Constantes!$E$29</f>
        <v>0</v>
      </c>
      <c r="R61" s="22">
        <f>10000*(M61+Q61)*Escenarios!$E$7/Escenarios!$E$8</f>
        <v>1.2213114927413053</v>
      </c>
      <c r="S61" s="22">
        <f>MAX(0,Constantes!$D$15/((Calculations!V60+Calculations!R61+Clima!$F59)^2)+Coeficientes!$D$12)</f>
        <v>2.9519819385070347</v>
      </c>
      <c r="T61" s="22">
        <f>MIN(ET_Calcs!$M59,0.8*(Calculations!V60+Calculations!R61+Clima!$F59-Calculations!S61-Constantes!$D$14))</f>
        <v>1.9546984006507715</v>
      </c>
      <c r="U61" s="22">
        <f>MAX(0,V60+R61+Clima!$F59-Calculations!S61-Calculations!T61-Constantes!$E$24)</f>
        <v>0</v>
      </c>
      <c r="V61" s="22">
        <f>V60+R61+Clima!$F59-Calculations!S61-Calculations!T61-Calculations!U61</f>
        <v>457.48944018138633</v>
      </c>
      <c r="W61" s="20"/>
      <c r="X61" s="22">
        <v>56</v>
      </c>
      <c r="Y61" s="22">
        <f>ET_Calcs!$I59*((1-Constantes!$F$21)*ET_Calcs!$K59+ET_Calcs!$L59)</f>
        <v>2.023661243488283</v>
      </c>
      <c r="Z61" s="22">
        <f>MIN(Y61*Constantes!$F$19,0.8*(AC60+Clima!$F59-AA61-AB61-Constantes!$D$12))</f>
        <v>1.1973206193118109</v>
      </c>
      <c r="AA61" s="22">
        <f>IF(Clima!$F59&gt;0.05*Constantes!$F$20,((Clima!$F59-0.05*Constantes!$F$20)^2)/(Clima!$F59+0.95*Constantes!$F$20),0)</f>
        <v>3.7772520394060996E-2</v>
      </c>
      <c r="AB61" s="22">
        <f>MAX(0,AC60+Clima!$F59-AA61-Constantes!$D$11)</f>
        <v>5.4083025828505669</v>
      </c>
      <c r="AC61" s="22">
        <f>AC60+Clima!$F59-AA61-Z61-AB61</f>
        <v>47.55267938068819</v>
      </c>
      <c r="AD61" s="22">
        <f>AD60+(Coeficientes!$D$22*AB61-AE61)/Coeficientes!$D$23</f>
        <v>0</v>
      </c>
      <c r="AE61" s="22">
        <f>10*Coeficientes!$D$24*AD60/Constantes!$F$29</f>
        <v>0</v>
      </c>
      <c r="AF61" s="22">
        <f>10000*(AA61+AE61)*Escenarios!$F$7/Escenarios!$F$8</f>
        <v>0.59176948617362235</v>
      </c>
      <c r="AG61" s="22">
        <f>MAX(0,Constantes!$D$15/((Calculations!AJ60+Calculations!AF61+Clima!$F59)^2)+Coeficientes!$D$12)</f>
        <v>2.8662655795191316</v>
      </c>
      <c r="AH61" s="22">
        <f>MIN(ET_Calcs!$M59,0.8*(Calculations!AJ60+Calculations!AF61+Clima!$F59-Calculations!AG61-Constantes!$D$14))</f>
        <v>1.9546984006507715</v>
      </c>
      <c r="AI61" s="22">
        <f>MAX(0,AJ60+AF61+Clima!$F59-Calculations!AG61-Calculations!AH61-Constantes!$E$24)</f>
        <v>0</v>
      </c>
      <c r="AJ61" s="22">
        <f>AJ60+AF61+Clima!$F59-Calculations!AG61-Calculations!AH61-Calculations!AI61</f>
        <v>272.25247390266861</v>
      </c>
      <c r="AK61" s="21"/>
    </row>
    <row r="62" spans="2:37" x14ac:dyDescent="0.25">
      <c r="B62" s="17"/>
      <c r="C62" s="22">
        <v>57</v>
      </c>
      <c r="D62" s="22">
        <f>ET_Calcs!$I60*((1-Constantes!$D$21)*ET_Calcs!$K60+ET_Calcs!$L60)</f>
        <v>1.9584451405341927</v>
      </c>
      <c r="E62" s="22">
        <f>MIN(D62*Constantes!$D$19,0.8*(H61+Clima!$F60-F62-G62-Constantes!$D$12))</f>
        <v>1.1587348209083705</v>
      </c>
      <c r="F62" s="22">
        <f>IF(Clima!$F60&gt;0.05*Constantes!$D$20,((Clima!$F60-0.05*Constantes!$D$20)^2)/(Clima!$F60+0.95*Constantes!$D$20),0)</f>
        <v>5.2176845621416798E-3</v>
      </c>
      <c r="G62" s="22">
        <f>MAX(0,H61+Clima!$F60-F62-Constantes!$D$11)</f>
        <v>4.197461696126048</v>
      </c>
      <c r="H62" s="22">
        <f>H61+Clima!$F60-F62-E62-G62</f>
        <v>47.591265179091629</v>
      </c>
      <c r="I62" s="20"/>
      <c r="J62" s="22">
        <v>57</v>
      </c>
      <c r="K62" s="22">
        <f>ET_Calcs!$I60*((1-Constantes!$E$21)*ET_Calcs!$K60+ET_Calcs!$L60)</f>
        <v>1.9584451405341927</v>
      </c>
      <c r="L62" s="22">
        <f>MIN(K62*Constantes!$E$19,0.8*(O61+Clima!$F60-M62-N62-Constantes!$D$12))</f>
        <v>1.1587348209083705</v>
      </c>
      <c r="M62" s="22">
        <f>IF(Clima!$F60&gt;0.05*Constantes!$E$20,((Clima!$F60-0.05*Constantes!$E$20)^2)/(Clima!$F60+0.95*Constantes!$E$20),0)</f>
        <v>5.2176845621416798E-3</v>
      </c>
      <c r="N62" s="22">
        <f>MAX(0,O61+Clima!$F60-M62-Constantes!$D$11)</f>
        <v>4.197461696126048</v>
      </c>
      <c r="O62" s="22">
        <f>O61+Clima!$F60-M62-L62-N62</f>
        <v>47.591265179091629</v>
      </c>
      <c r="P62" s="22">
        <f>P61+(Coeficientes!$D$22*N62-Q62)/Coeficientes!$D$23</f>
        <v>0</v>
      </c>
      <c r="Q62" s="22">
        <f>10*Coeficientes!$D$24*P61/Constantes!$E$29</f>
        <v>0</v>
      </c>
      <c r="R62" s="22">
        <f>10000*(M62+Q62)*Escenarios!$E$7/Escenarios!$E$8</f>
        <v>0.16870513417591429</v>
      </c>
      <c r="S62" s="22">
        <f>MAX(0,Constantes!$D$15/((Calculations!V61+Calculations!R62+Clima!$F60)^2)+Coeficientes!$D$12)</f>
        <v>2.9521191412470809</v>
      </c>
      <c r="T62" s="22">
        <f>MIN(ET_Calcs!$M60,0.8*(Calculations!V61+Calculations!R62+Clima!$F60-Calculations!S62-Constantes!$D$14))</f>
        <v>1.8916843435489525</v>
      </c>
      <c r="U62" s="22">
        <f>MAX(0,V61+R62+Clima!$F60-Calculations!S62-Calculations!T62-Constantes!$E$24)</f>
        <v>0</v>
      </c>
      <c r="V62" s="22">
        <f>V61+R62+Clima!$F60-Calculations!S62-Calculations!T62-Calculations!U62</f>
        <v>458.21434183076622</v>
      </c>
      <c r="W62" s="20"/>
      <c r="X62" s="22">
        <v>57</v>
      </c>
      <c r="Y62" s="22">
        <f>ET_Calcs!$I60*((1-Constantes!$F$21)*ET_Calcs!$K60+ET_Calcs!$L60)</f>
        <v>1.9584451405341927</v>
      </c>
      <c r="Z62" s="22">
        <f>MIN(Y62*Constantes!$F$19,0.8*(AC61+Clima!$F60-AA62-AB62-Constantes!$D$12))</f>
        <v>1.1587348209083705</v>
      </c>
      <c r="AA62" s="22">
        <f>IF(Clima!$F60&gt;0.05*Constantes!$F$20,((Clima!$F60-0.05*Constantes!$F$20)^2)/(Clima!$F60+0.95*Constantes!$F$20),0)</f>
        <v>5.2176845621416798E-3</v>
      </c>
      <c r="AB62" s="22">
        <f>MAX(0,AC61+Clima!$F60-AA62-Constantes!$D$11)</f>
        <v>4.197461696126048</v>
      </c>
      <c r="AC62" s="22">
        <f>AC61+Clima!$F60-AA62-Z62-AB62</f>
        <v>47.591265179091629</v>
      </c>
      <c r="AD62" s="22">
        <f>AD61+(Coeficientes!$D$22*AB62-AE62)/Coeficientes!$D$23</f>
        <v>0</v>
      </c>
      <c r="AE62" s="22">
        <f>10*Coeficientes!$D$24*AD61/Constantes!$F$29</f>
        <v>0</v>
      </c>
      <c r="AF62" s="22">
        <f>10000*(AA62+AE62)*Escenarios!$F$7/Escenarios!$F$8</f>
        <v>8.1743724806886325E-2</v>
      </c>
      <c r="AG62" s="22">
        <f>MAX(0,Constantes!$D$15/((Calculations!AJ61+Calculations!AF62+Clima!$F60)^2)+Coeficientes!$D$12)</f>
        <v>2.8669011790796506</v>
      </c>
      <c r="AH62" s="22">
        <f>MIN(ET_Calcs!$M60,0.8*(Calculations!AJ61+Calculations!AF62+Clima!$F60-Calculations!AG62-Constantes!$D$14))</f>
        <v>1.8916843435489525</v>
      </c>
      <c r="AI62" s="22">
        <f>MAX(0,AJ61+AF62+Clima!$F60-Calculations!AG62-Calculations!AH62-Constantes!$E$24)</f>
        <v>0</v>
      </c>
      <c r="AJ62" s="22">
        <f>AJ61+AF62+Clima!$F60-Calculations!AG62-Calculations!AH62-Calculations!AI62</f>
        <v>272.97563210484685</v>
      </c>
      <c r="AK62" s="21"/>
    </row>
    <row r="63" spans="2:37" x14ac:dyDescent="0.25">
      <c r="B63" s="17"/>
      <c r="C63" s="22">
        <v>58</v>
      </c>
      <c r="D63" s="22">
        <f>ET_Calcs!$I61*((1-Constantes!$D$21)*ET_Calcs!$K61+ET_Calcs!$L61)</f>
        <v>2.0363029131290085</v>
      </c>
      <c r="E63" s="22">
        <f>MIN(D63*Constantes!$D$19,0.8*(H62+Clima!$F61-F63-G63-Constantes!$D$12))</f>
        <v>1.2048001971176683</v>
      </c>
      <c r="F63" s="22">
        <f>IF(Clima!$F61&gt;0.05*Constantes!$D$20,((Clima!$F61-0.05*Constantes!$D$20)^2)/(Clima!$F61+0.95*Constantes!$D$20),0)</f>
        <v>0</v>
      </c>
      <c r="G63" s="22">
        <f>MAX(0,H62+Clima!$F61-F63-Constantes!$D$11)</f>
        <v>0</v>
      </c>
      <c r="H63" s="22">
        <f>H62+Clima!$F61-F63-E63-G63</f>
        <v>46.98646498197396</v>
      </c>
      <c r="I63" s="20"/>
      <c r="J63" s="22">
        <v>58</v>
      </c>
      <c r="K63" s="22">
        <f>ET_Calcs!$I61*((1-Constantes!$E$21)*ET_Calcs!$K61+ET_Calcs!$L61)</f>
        <v>2.0363029131290085</v>
      </c>
      <c r="L63" s="22">
        <f>MIN(K63*Constantes!$E$19,0.8*(O62+Clima!$F61-M63-N63-Constantes!$D$12))</f>
        <v>1.2048001971176683</v>
      </c>
      <c r="M63" s="22">
        <f>IF(Clima!$F61&gt;0.05*Constantes!$E$20,((Clima!$F61-0.05*Constantes!$E$20)^2)/(Clima!$F61+0.95*Constantes!$E$20),0)</f>
        <v>0</v>
      </c>
      <c r="N63" s="22">
        <f>MAX(0,O62+Clima!$F61-M63-Constantes!$D$11)</f>
        <v>0</v>
      </c>
      <c r="O63" s="22">
        <f>O62+Clima!$F61-M63-L63-N63</f>
        <v>46.98646498197396</v>
      </c>
      <c r="P63" s="22">
        <f>P62+(Coeficientes!$D$22*N63-Q63)/Coeficientes!$D$23</f>
        <v>0</v>
      </c>
      <c r="Q63" s="22">
        <f>10*Coeficientes!$D$24*P62/Constantes!$E$29</f>
        <v>0</v>
      </c>
      <c r="R63" s="22">
        <f>10000*(M63+Q63)*Escenarios!$E$7/Escenarios!$E$8</f>
        <v>0</v>
      </c>
      <c r="S63" s="22">
        <f>MAX(0,Constantes!$D$15/((Calculations!V62+Calculations!R63+Clima!$F61)^2)+Coeficientes!$D$12)</f>
        <v>2.9512292968294638</v>
      </c>
      <c r="T63" s="22">
        <f>MIN(ET_Calcs!$M61,0.8*(Calculations!V62+Calculations!R63+Clima!$F61-Calculations!S63-Constantes!$D$14))</f>
        <v>1.9668371165957075</v>
      </c>
      <c r="U63" s="22">
        <f>MAX(0,V62+R63+Clima!$F61-Calculations!S63-Calculations!T63-Constantes!$E$24)</f>
        <v>0</v>
      </c>
      <c r="V63" s="22">
        <f>V62+R63+Clima!$F61-Calculations!S63-Calculations!T63-Calculations!U63</f>
        <v>453.89627541734109</v>
      </c>
      <c r="W63" s="20"/>
      <c r="X63" s="22">
        <v>58</v>
      </c>
      <c r="Y63" s="22">
        <f>ET_Calcs!$I61*((1-Constantes!$F$21)*ET_Calcs!$K61+ET_Calcs!$L61)</f>
        <v>2.0363029131290085</v>
      </c>
      <c r="Z63" s="22">
        <f>MIN(Y63*Constantes!$F$19,0.8*(AC62+Clima!$F61-AA63-AB63-Constantes!$D$12))</f>
        <v>1.2048001971176683</v>
      </c>
      <c r="AA63" s="22">
        <f>IF(Clima!$F61&gt;0.05*Constantes!$F$20,((Clima!$F61-0.05*Constantes!$F$20)^2)/(Clima!$F61+0.95*Constantes!$F$20),0)</f>
        <v>0</v>
      </c>
      <c r="AB63" s="22">
        <f>MAX(0,AC62+Clima!$F61-AA63-Constantes!$D$11)</f>
        <v>0</v>
      </c>
      <c r="AC63" s="22">
        <f>AC62+Clima!$F61-AA63-Z63-AB63</f>
        <v>46.98646498197396</v>
      </c>
      <c r="AD63" s="22">
        <f>AD62+(Coeficientes!$D$22*AB63-AE63)/Coeficientes!$D$23</f>
        <v>0</v>
      </c>
      <c r="AE63" s="22">
        <f>10*Coeficientes!$D$24*AD62/Constantes!$F$29</f>
        <v>0</v>
      </c>
      <c r="AF63" s="22">
        <f>10000*(AA63+AE63)*Escenarios!$F$7/Escenarios!$F$8</f>
        <v>0</v>
      </c>
      <c r="AG63" s="22">
        <f>MAX(0,Constantes!$D$15/((Calculations!AJ62+Calculations!AF63+Clima!$F61)^2)+Coeficientes!$D$12)</f>
        <v>2.8628239907304782</v>
      </c>
      <c r="AH63" s="22">
        <f>MIN(ET_Calcs!$M61,0.8*(Calculations!AJ62+Calculations!AF63+Clima!$F61-Calculations!AG63-Constantes!$D$14))</f>
        <v>1.9668371165957075</v>
      </c>
      <c r="AI63" s="22">
        <f>MAX(0,AJ62+AF63+Clima!$F61-Calculations!AG63-Calculations!AH63-Constantes!$E$24)</f>
        <v>0</v>
      </c>
      <c r="AJ63" s="22">
        <f>AJ62+AF63+Clima!$F61-Calculations!AG63-Calculations!AH63-Calculations!AI63</f>
        <v>268.74597099752071</v>
      </c>
      <c r="AK63" s="21"/>
    </row>
    <row r="64" spans="2:37" x14ac:dyDescent="0.25">
      <c r="B64" s="17"/>
      <c r="C64" s="22">
        <v>59</v>
      </c>
      <c r="D64" s="22">
        <f>ET_Calcs!$I62*((1-Constantes!$D$21)*ET_Calcs!$K62+ET_Calcs!$L62)</f>
        <v>2.057640636441854</v>
      </c>
      <c r="E64" s="22">
        <f>MIN(D64*Constantes!$D$19,0.8*(H63+Clima!$F62-F64-G64-Constantes!$D$12))</f>
        <v>1.217424887230131</v>
      </c>
      <c r="F64" s="22">
        <f>IF(Clima!$F62&gt;0.05*Constantes!$D$20,((Clima!$F62-0.05*Constantes!$D$20)^2)/(Clima!$F62+0.95*Constantes!$D$20),0)</f>
        <v>0</v>
      </c>
      <c r="G64" s="22">
        <f>MAX(0,H63+Clima!$F62-F64-Constantes!$D$11)</f>
        <v>0</v>
      </c>
      <c r="H64" s="22">
        <f>H63+Clima!$F62-F64-E64-G64</f>
        <v>45.769040094743829</v>
      </c>
      <c r="I64" s="20"/>
      <c r="J64" s="22">
        <v>59</v>
      </c>
      <c r="K64" s="22">
        <f>ET_Calcs!$I62*((1-Constantes!$E$21)*ET_Calcs!$K62+ET_Calcs!$L62)</f>
        <v>2.057640636441854</v>
      </c>
      <c r="L64" s="22">
        <f>MIN(K64*Constantes!$E$19,0.8*(O63+Clima!$F62-M64-N64-Constantes!$D$12))</f>
        <v>1.217424887230131</v>
      </c>
      <c r="M64" s="22">
        <f>IF(Clima!$F62&gt;0.05*Constantes!$E$20,((Clima!$F62-0.05*Constantes!$E$20)^2)/(Clima!$F62+0.95*Constantes!$E$20),0)</f>
        <v>0</v>
      </c>
      <c r="N64" s="22">
        <f>MAX(0,O63+Clima!$F62-M64-Constantes!$D$11)</f>
        <v>0</v>
      </c>
      <c r="O64" s="22">
        <f>O63+Clima!$F62-M64-L64-N64</f>
        <v>45.769040094743829</v>
      </c>
      <c r="P64" s="22">
        <f>P63+(Coeficientes!$D$22*N64-Q64)/Coeficientes!$D$23</f>
        <v>0</v>
      </c>
      <c r="Q64" s="22">
        <f>10*Coeficientes!$D$24*P63/Constantes!$E$29</f>
        <v>0</v>
      </c>
      <c r="R64" s="22">
        <f>10000*(M64+Q64)*Escenarios!$E$7/Escenarios!$E$8</f>
        <v>0</v>
      </c>
      <c r="S64" s="22">
        <f>MAX(0,Constantes!$D$15/((Calculations!V63+Calculations!R64+Clima!$F62)^2)+Coeficientes!$D$12)</f>
        <v>2.950166688365405</v>
      </c>
      <c r="T64" s="22">
        <f>MIN(ET_Calcs!$M62,0.8*(Calculations!V63+Calculations!R64+Clima!$F62-Calculations!S64-Constantes!$D$14))</f>
        <v>1.9874179274023638</v>
      </c>
      <c r="U64" s="22">
        <f>MAX(0,V63+R64+Clima!$F62-Calculations!S64-Calculations!T64-Constantes!$E$24)</f>
        <v>0</v>
      </c>
      <c r="V64" s="22">
        <f>V63+R64+Clima!$F62-Calculations!S64-Calculations!T64-Calculations!U64</f>
        <v>448.95869080157331</v>
      </c>
      <c r="W64" s="20"/>
      <c r="X64" s="22">
        <v>59</v>
      </c>
      <c r="Y64" s="22">
        <f>ET_Calcs!$I62*((1-Constantes!$F$21)*ET_Calcs!$K62+ET_Calcs!$L62)</f>
        <v>2.057640636441854</v>
      </c>
      <c r="Z64" s="22">
        <f>MIN(Y64*Constantes!$F$19,0.8*(AC63+Clima!$F62-AA64-AB64-Constantes!$D$12))</f>
        <v>1.217424887230131</v>
      </c>
      <c r="AA64" s="22">
        <f>IF(Clima!$F62&gt;0.05*Constantes!$F$20,((Clima!$F62-0.05*Constantes!$F$20)^2)/(Clima!$F62+0.95*Constantes!$F$20),0)</f>
        <v>0</v>
      </c>
      <c r="AB64" s="22">
        <f>MAX(0,AC63+Clima!$F62-AA64-Constantes!$D$11)</f>
        <v>0</v>
      </c>
      <c r="AC64" s="22">
        <f>AC63+Clima!$F62-AA64-Z64-AB64</f>
        <v>45.769040094743829</v>
      </c>
      <c r="AD64" s="22">
        <f>AD63+(Coeficientes!$D$22*AB64-AE64)/Coeficientes!$D$23</f>
        <v>0</v>
      </c>
      <c r="AE64" s="22">
        <f>10*Coeficientes!$D$24*AD63/Constantes!$F$29</f>
        <v>0</v>
      </c>
      <c r="AF64" s="22">
        <f>10000*(AA64+AE64)*Escenarios!$F$7/Escenarios!$F$8</f>
        <v>0</v>
      </c>
      <c r="AG64" s="22">
        <f>MAX(0,Constantes!$D$15/((Calculations!AJ63+Calculations!AF64+Clima!$F62)^2)+Coeficientes!$D$12)</f>
        <v>2.8578492803433151</v>
      </c>
      <c r="AH64" s="22">
        <f>MIN(ET_Calcs!$M62,0.8*(Calculations!AJ63+Calculations!AF64+Clima!$F62-Calculations!AG64-Constantes!$D$14))</f>
        <v>1.9874179274023638</v>
      </c>
      <c r="AI64" s="22">
        <f>MAX(0,AJ63+AF64+Clima!$F62-Calculations!AG64-Calculations!AH64-Constantes!$E$24)</f>
        <v>0</v>
      </c>
      <c r="AJ64" s="22">
        <f>AJ63+AF64+Clima!$F62-Calculations!AG64-Calculations!AH64-Calculations!AI64</f>
        <v>263.90070378977504</v>
      </c>
      <c r="AK64" s="21"/>
    </row>
    <row r="65" spans="2:37" x14ac:dyDescent="0.25">
      <c r="B65" s="17"/>
      <c r="C65" s="22">
        <v>60</v>
      </c>
      <c r="D65" s="22">
        <f>ET_Calcs!$I63*((1-Constantes!$D$21)*ET_Calcs!$K63+ET_Calcs!$L63)</f>
        <v>2.0228274198964593</v>
      </c>
      <c r="E65" s="22">
        <f>MIN(D65*Constantes!$D$19,0.8*(H64+Clima!$F63-F65-G65-Constantes!$D$12))</f>
        <v>1.1968272787477359</v>
      </c>
      <c r="F65" s="22">
        <f>IF(Clima!$F63&gt;0.05*Constantes!$D$20,((Clima!$F63-0.05*Constantes!$D$20)^2)/(Clima!$F63+0.95*Constantes!$D$20),0)</f>
        <v>0</v>
      </c>
      <c r="G65" s="22">
        <f>MAX(0,H64+Clima!$F63-F65-Constantes!$D$11)</f>
        <v>1.219040094743832</v>
      </c>
      <c r="H65" s="22">
        <f>H64+Clima!$F63-F65-E65-G65</f>
        <v>47.553172721252267</v>
      </c>
      <c r="I65" s="20"/>
      <c r="J65" s="22">
        <v>60</v>
      </c>
      <c r="K65" s="22">
        <f>ET_Calcs!$I63*((1-Constantes!$E$21)*ET_Calcs!$K63+ET_Calcs!$L63)</f>
        <v>2.0228274198964593</v>
      </c>
      <c r="L65" s="22">
        <f>MIN(K65*Constantes!$E$19,0.8*(O64+Clima!$F63-M65-N65-Constantes!$D$12))</f>
        <v>1.1968272787477359</v>
      </c>
      <c r="M65" s="22">
        <f>IF(Clima!$F63&gt;0.05*Constantes!$E$20,((Clima!$F63-0.05*Constantes!$E$20)^2)/(Clima!$F63+0.95*Constantes!$E$20),0)</f>
        <v>0</v>
      </c>
      <c r="N65" s="22">
        <f>MAX(0,O64+Clima!$F63-M65-Constantes!$D$11)</f>
        <v>1.219040094743832</v>
      </c>
      <c r="O65" s="22">
        <f>O64+Clima!$F63-M65-L65-N65</f>
        <v>47.553172721252267</v>
      </c>
      <c r="P65" s="22">
        <f>P64+(Coeficientes!$D$22*N65-Q65)/Coeficientes!$D$23</f>
        <v>0</v>
      </c>
      <c r="Q65" s="22">
        <f>10*Coeficientes!$D$24*P64/Constantes!$E$29</f>
        <v>0</v>
      </c>
      <c r="R65" s="22">
        <f>10000*(M65+Q65)*Escenarios!$E$7/Escenarios!$E$8</f>
        <v>0</v>
      </c>
      <c r="S65" s="22">
        <f>MAX(0,Constantes!$D$15/((Calculations!V64+Calculations!R65+Clima!$F63)^2)+Coeficientes!$D$12)</f>
        <v>2.9500043337731645</v>
      </c>
      <c r="T65" s="22">
        <f>MIN(ET_Calcs!$M63,0.8*(Calculations!V64+Calculations!R65+Clima!$F63-Calculations!S65-Constantes!$D$14))</f>
        <v>1.9537385023022131</v>
      </c>
      <c r="U65" s="22">
        <f>MAX(0,V64+R65+Clima!$F63-Calculations!S65-Calculations!T65-Constantes!$E$24)</f>
        <v>0</v>
      </c>
      <c r="V65" s="22">
        <f>V64+R65+Clima!$F63-Calculations!S65-Calculations!T65-Calculations!U65</f>
        <v>448.25494796549793</v>
      </c>
      <c r="W65" s="20"/>
      <c r="X65" s="22">
        <v>60</v>
      </c>
      <c r="Y65" s="22">
        <f>ET_Calcs!$I63*((1-Constantes!$F$21)*ET_Calcs!$K63+ET_Calcs!$L63)</f>
        <v>2.0228274198964593</v>
      </c>
      <c r="Z65" s="22">
        <f>MIN(Y65*Constantes!$F$19,0.8*(AC64+Clima!$F63-AA65-AB65-Constantes!$D$12))</f>
        <v>1.1968272787477359</v>
      </c>
      <c r="AA65" s="22">
        <f>IF(Clima!$F63&gt;0.05*Constantes!$F$20,((Clima!$F63-0.05*Constantes!$F$20)^2)/(Clima!$F63+0.95*Constantes!$F$20),0)</f>
        <v>0</v>
      </c>
      <c r="AB65" s="22">
        <f>MAX(0,AC64+Clima!$F63-AA65-Constantes!$D$11)</f>
        <v>1.219040094743832</v>
      </c>
      <c r="AC65" s="22">
        <f>AC64+Clima!$F63-AA65-Z65-AB65</f>
        <v>47.553172721252267</v>
      </c>
      <c r="AD65" s="22">
        <f>AD64+(Coeficientes!$D$22*AB65-AE65)/Coeficientes!$D$23</f>
        <v>0</v>
      </c>
      <c r="AE65" s="22">
        <f>10*Coeficientes!$D$24*AD64/Constantes!$F$29</f>
        <v>0</v>
      </c>
      <c r="AF65" s="22">
        <f>10000*(AA65+AE65)*Escenarios!$F$7/Escenarios!$F$8</f>
        <v>0</v>
      </c>
      <c r="AG65" s="22">
        <f>MAX(0,Constantes!$D$15/((Calculations!AJ64+Calculations!AF65+Clima!$F63)^2)+Coeficientes!$D$12)</f>
        <v>2.8571641976175086</v>
      </c>
      <c r="AH65" s="22">
        <f>MIN(ET_Calcs!$M63,0.8*(Calculations!AJ64+Calculations!AF65+Clima!$F63-Calculations!AG65-Constantes!$D$14))</f>
        <v>1.9537385023022131</v>
      </c>
      <c r="AI65" s="22">
        <f>MAX(0,AJ64+AF65+Clima!$F63-Calculations!AG65-Calculations!AH65-Constantes!$E$24)</f>
        <v>0</v>
      </c>
      <c r="AJ65" s="22">
        <f>AJ64+AF65+Clima!$F63-Calculations!AG65-Calculations!AH65-Calculations!AI65</f>
        <v>263.2898010898553</v>
      </c>
      <c r="AK65" s="21"/>
    </row>
    <row r="66" spans="2:37" x14ac:dyDescent="0.25">
      <c r="B66" s="17"/>
      <c r="C66" s="22">
        <v>61</v>
      </c>
      <c r="D66" s="22">
        <f>ET_Calcs!$I64*((1-Constantes!$D$21)*ET_Calcs!$K64+ET_Calcs!$L64)</f>
        <v>1.9880010763229909</v>
      </c>
      <c r="E66" s="22">
        <f>MIN(D66*Constantes!$D$19,0.8*(H65+Clima!$F64-F66-G66-Constantes!$D$12))</f>
        <v>1.1762219035200749</v>
      </c>
      <c r="F66" s="22">
        <f>IF(Clima!$F64&gt;0.05*Constantes!$D$20,((Clima!$F64-0.05*Constantes!$D$20)^2)/(Clima!$F64+0.95*Constantes!$D$20),0)</f>
        <v>0</v>
      </c>
      <c r="G66" s="22">
        <f>MAX(0,H65+Clima!$F64-F66-Constantes!$D$11)</f>
        <v>1.0031727212522696</v>
      </c>
      <c r="H66" s="22">
        <f>H65+Clima!$F64-F66-E66-G66</f>
        <v>47.573778096479927</v>
      </c>
      <c r="I66" s="20"/>
      <c r="J66" s="22">
        <v>61</v>
      </c>
      <c r="K66" s="22">
        <f>ET_Calcs!$I64*((1-Constantes!$E$21)*ET_Calcs!$K64+ET_Calcs!$L64)</f>
        <v>1.9880010763229909</v>
      </c>
      <c r="L66" s="22">
        <f>MIN(K66*Constantes!$E$19,0.8*(O65+Clima!$F64-M66-N66-Constantes!$D$12))</f>
        <v>1.1762219035200749</v>
      </c>
      <c r="M66" s="22">
        <f>IF(Clima!$F64&gt;0.05*Constantes!$E$20,((Clima!$F64-0.05*Constantes!$E$20)^2)/(Clima!$F64+0.95*Constantes!$E$20),0)</f>
        <v>0</v>
      </c>
      <c r="N66" s="22">
        <f>MAX(0,O65+Clima!$F64-M66-Constantes!$D$11)</f>
        <v>1.0031727212522696</v>
      </c>
      <c r="O66" s="22">
        <f>O65+Clima!$F64-M66-L66-N66</f>
        <v>47.573778096479927</v>
      </c>
      <c r="P66" s="22">
        <f>P65+(Coeficientes!$D$22*N66-Q66)/Coeficientes!$D$23</f>
        <v>0</v>
      </c>
      <c r="Q66" s="22">
        <f>10*Coeficientes!$D$24*P65/Constantes!$E$29</f>
        <v>0</v>
      </c>
      <c r="R66" s="22">
        <f>10000*(M66+Q66)*Escenarios!$E$7/Escenarios!$E$8</f>
        <v>0</v>
      </c>
      <c r="S66" s="22">
        <f>MAX(0,Constantes!$D$15/((Calculations!V65+Calculations!R66+Clima!$F64)^2)+Coeficientes!$D$12)</f>
        <v>2.9494023596876442</v>
      </c>
      <c r="T66" s="22">
        <f>MIN(ET_Calcs!$M64,0.8*(Calculations!V65+Calculations!R66+Clima!$F64-Calculations!S66-Constantes!$D$14))</f>
        <v>1.920057040832881</v>
      </c>
      <c r="U66" s="22">
        <f>MAX(0,V65+R66+Clima!$F64-Calculations!S66-Calculations!T66-Constantes!$E$24)</f>
        <v>0</v>
      </c>
      <c r="V66" s="22">
        <f>V65+R66+Clima!$F64-Calculations!S66-Calculations!T66-Calculations!U66</f>
        <v>445.58548856497737</v>
      </c>
      <c r="W66" s="20"/>
      <c r="X66" s="22">
        <v>61</v>
      </c>
      <c r="Y66" s="22">
        <f>ET_Calcs!$I64*((1-Constantes!$F$21)*ET_Calcs!$K64+ET_Calcs!$L64)</f>
        <v>1.9880010763229909</v>
      </c>
      <c r="Z66" s="22">
        <f>MIN(Y66*Constantes!$F$19,0.8*(AC65+Clima!$F64-AA66-AB66-Constantes!$D$12))</f>
        <v>1.1762219035200749</v>
      </c>
      <c r="AA66" s="22">
        <f>IF(Clima!$F64&gt;0.05*Constantes!$F$20,((Clima!$F64-0.05*Constantes!$F$20)^2)/(Clima!$F64+0.95*Constantes!$F$20),0)</f>
        <v>0</v>
      </c>
      <c r="AB66" s="22">
        <f>MAX(0,AC65+Clima!$F64-AA66-Constantes!$D$11)</f>
        <v>1.0031727212522696</v>
      </c>
      <c r="AC66" s="22">
        <f>AC65+Clima!$F64-AA66-Z66-AB66</f>
        <v>47.573778096479927</v>
      </c>
      <c r="AD66" s="22">
        <f>AD65+(Coeficientes!$D$22*AB66-AE66)/Coeficientes!$D$23</f>
        <v>0</v>
      </c>
      <c r="AE66" s="22">
        <f>10*Coeficientes!$D$24*AD65/Constantes!$F$29</f>
        <v>0</v>
      </c>
      <c r="AF66" s="22">
        <f>10000*(AA66+AE66)*Escenarios!$F$7/Escenarios!$F$8</f>
        <v>0</v>
      </c>
      <c r="AG66" s="22">
        <f>MAX(0,Constantes!$D$15/((Calculations!AJ65+Calculations!AF66+Clima!$F64)^2)+Coeficientes!$D$12)</f>
        <v>2.8543410071777156</v>
      </c>
      <c r="AH66" s="22">
        <f>MIN(ET_Calcs!$M64,0.8*(Calculations!AJ65+Calculations!AF66+Clima!$F64-Calculations!AG66-Constantes!$D$14))</f>
        <v>1.920057040832881</v>
      </c>
      <c r="AI66" s="22">
        <f>MAX(0,AJ65+AF66+Clima!$F64-Calculations!AG66-Calculations!AH66-Constantes!$E$24)</f>
        <v>0</v>
      </c>
      <c r="AJ66" s="22">
        <f>AJ65+AF66+Clima!$F64-Calculations!AG66-Calculations!AH66-Calculations!AI66</f>
        <v>260.7154030418447</v>
      </c>
      <c r="AK66" s="21"/>
    </row>
    <row r="67" spans="2:37" x14ac:dyDescent="0.25">
      <c r="B67" s="17"/>
      <c r="C67" s="22">
        <v>62</v>
      </c>
      <c r="D67" s="22">
        <f>ET_Calcs!$I65*((1-Constantes!$D$21)*ET_Calcs!$K65+ET_Calcs!$L65)</f>
        <v>1.943042334955621</v>
      </c>
      <c r="E67" s="22">
        <f>MIN(D67*Constantes!$D$19,0.8*(H66+Clima!$F65-F67-G67-Constantes!$D$12))</f>
        <v>1.1496215877653149</v>
      </c>
      <c r="F67" s="22">
        <f>IF(Clima!$F65&gt;0.05*Constantes!$D$20,((Clima!$F65-0.05*Constantes!$D$20)^2)/(Clima!$F65+0.95*Constantes!$D$20),0)</f>
        <v>0</v>
      </c>
      <c r="G67" s="22">
        <f>MAX(0,H66+Clima!$F65-F67-Constantes!$D$11)</f>
        <v>3.4237780964799285</v>
      </c>
      <c r="H67" s="22">
        <f>H66+Clima!$F65-F67-E67-G67</f>
        <v>47.600378412234683</v>
      </c>
      <c r="I67" s="20"/>
      <c r="J67" s="22">
        <v>62</v>
      </c>
      <c r="K67" s="22">
        <f>ET_Calcs!$I65*((1-Constantes!$E$21)*ET_Calcs!$K65+ET_Calcs!$L65)</f>
        <v>1.943042334955621</v>
      </c>
      <c r="L67" s="22">
        <f>MIN(K67*Constantes!$E$19,0.8*(O66+Clima!$F65-M67-N67-Constantes!$D$12))</f>
        <v>1.1496215877653149</v>
      </c>
      <c r="M67" s="22">
        <f>IF(Clima!$F65&gt;0.05*Constantes!$E$20,((Clima!$F65-0.05*Constantes!$E$20)^2)/(Clima!$F65+0.95*Constantes!$E$20),0)</f>
        <v>0</v>
      </c>
      <c r="N67" s="22">
        <f>MAX(0,O66+Clima!$F65-M67-Constantes!$D$11)</f>
        <v>3.4237780964799285</v>
      </c>
      <c r="O67" s="22">
        <f>O66+Clima!$F65-M67-L67-N67</f>
        <v>47.600378412234683</v>
      </c>
      <c r="P67" s="22">
        <f>P66+(Coeficientes!$D$22*N67-Q67)/Coeficientes!$D$23</f>
        <v>0</v>
      </c>
      <c r="Q67" s="22">
        <f>10*Coeficientes!$D$24*P66/Constantes!$E$29</f>
        <v>0</v>
      </c>
      <c r="R67" s="22">
        <f>10000*(M67+Q67)*Escenarios!$E$7/Escenarios!$E$8</f>
        <v>0</v>
      </c>
      <c r="S67" s="22">
        <f>MAX(0,Constantes!$D$15/((Calculations!V66+Calculations!R67+Clima!$F65)^2)+Coeficientes!$D$12)</f>
        <v>2.9493417709281027</v>
      </c>
      <c r="T67" s="22">
        <f>MIN(ET_Calcs!$M65,0.8*(Calculations!V66+Calculations!R67+Clima!$F65-Calculations!S67-Constantes!$D$14))</f>
        <v>1.8766047478723624</v>
      </c>
      <c r="U67" s="22">
        <f>MAX(0,V66+R67+Clima!$F65-Calculations!S67-Calculations!T67-Constantes!$E$24)</f>
        <v>0</v>
      </c>
      <c r="V67" s="22">
        <f>V66+R67+Clima!$F65-Calculations!S67-Calculations!T67-Calculations!U67</f>
        <v>445.3595420461769</v>
      </c>
      <c r="W67" s="20"/>
      <c r="X67" s="22">
        <v>62</v>
      </c>
      <c r="Y67" s="22">
        <f>ET_Calcs!$I65*((1-Constantes!$F$21)*ET_Calcs!$K65+ET_Calcs!$L65)</f>
        <v>1.943042334955621</v>
      </c>
      <c r="Z67" s="22">
        <f>MIN(Y67*Constantes!$F$19,0.8*(AC66+Clima!$F65-AA67-AB67-Constantes!$D$12))</f>
        <v>1.1496215877653149</v>
      </c>
      <c r="AA67" s="22">
        <f>IF(Clima!$F65&gt;0.05*Constantes!$F$20,((Clima!$F65-0.05*Constantes!$F$20)^2)/(Clima!$F65+0.95*Constantes!$F$20),0)</f>
        <v>0</v>
      </c>
      <c r="AB67" s="22">
        <f>MAX(0,AC66+Clima!$F65-AA67-Constantes!$D$11)</f>
        <v>3.4237780964799285</v>
      </c>
      <c r="AC67" s="22">
        <f>AC66+Clima!$F65-AA67-Z67-AB67</f>
        <v>47.600378412234683</v>
      </c>
      <c r="AD67" s="22">
        <f>AD66+(Coeficientes!$D$22*AB67-AE67)/Coeficientes!$D$23</f>
        <v>0</v>
      </c>
      <c r="AE67" s="22">
        <f>10*Coeficientes!$D$24*AD66/Constantes!$F$29</f>
        <v>0</v>
      </c>
      <c r="AF67" s="22">
        <f>10000*(AA67+AE67)*Escenarios!$F$7/Escenarios!$F$8</f>
        <v>0</v>
      </c>
      <c r="AG67" s="22">
        <f>MAX(0,Constantes!$D$15/((Calculations!AJ66+Calculations!AF67+Clima!$F65)^2)+Coeficientes!$D$12)</f>
        <v>2.8541494540857397</v>
      </c>
      <c r="AH67" s="22">
        <f>MIN(ET_Calcs!$M65,0.8*(Calculations!AJ66+Calculations!AF67+Clima!$F65-Calculations!AG67-Constantes!$D$14))</f>
        <v>1.8766047478723624</v>
      </c>
      <c r="AI67" s="22">
        <f>MAX(0,AJ66+AF67+Clima!$F65-Calculations!AG67-Calculations!AH67-Constantes!$E$24)</f>
        <v>0</v>
      </c>
      <c r="AJ67" s="22">
        <f>AJ66+AF67+Clima!$F65-Calculations!AG67-Calculations!AH67-Calculations!AI67</f>
        <v>260.5846488398866</v>
      </c>
      <c r="AK67" s="21"/>
    </row>
    <row r="68" spans="2:37" x14ac:dyDescent="0.25">
      <c r="B68" s="17"/>
      <c r="C68" s="22">
        <v>63</v>
      </c>
      <c r="D68" s="22">
        <f>ET_Calcs!$I66*((1-Constantes!$D$21)*ET_Calcs!$K66+ET_Calcs!$L66)</f>
        <v>2.0193440765444728</v>
      </c>
      <c r="E68" s="22">
        <f>MIN(D68*Constantes!$D$19,0.8*(H67+Clima!$F66-F68-G68-Constantes!$D$12))</f>
        <v>1.194766321740778</v>
      </c>
      <c r="F68" s="22">
        <f>IF(Clima!$F66&gt;0.05*Constantes!$D$20,((Clima!$F66-0.05*Constantes!$D$20)^2)/(Clima!$F66+0.95*Constantes!$D$20),0)</f>
        <v>1.446459096265194</v>
      </c>
      <c r="G68" s="22">
        <f>MAX(0,H67+Clima!$F66-F68-Constantes!$D$11)</f>
        <v>14.50391931596949</v>
      </c>
      <c r="H68" s="22">
        <f>H67+Clima!$F66-F68-E68-G68</f>
        <v>47.555233678259221</v>
      </c>
      <c r="I68" s="20"/>
      <c r="J68" s="22">
        <v>63</v>
      </c>
      <c r="K68" s="22">
        <f>ET_Calcs!$I66*((1-Constantes!$E$21)*ET_Calcs!$K66+ET_Calcs!$L66)</f>
        <v>2.0193440765444728</v>
      </c>
      <c r="L68" s="22">
        <f>MIN(K68*Constantes!$E$19,0.8*(O67+Clima!$F66-M68-N68-Constantes!$D$12))</f>
        <v>1.194766321740778</v>
      </c>
      <c r="M68" s="22">
        <f>IF(Clima!$F66&gt;0.05*Constantes!$E$20,((Clima!$F66-0.05*Constantes!$E$20)^2)/(Clima!$F66+0.95*Constantes!$E$20),0)</f>
        <v>1.446459096265194</v>
      </c>
      <c r="N68" s="22">
        <f>MAX(0,O67+Clima!$F66-M68-Constantes!$D$11)</f>
        <v>14.50391931596949</v>
      </c>
      <c r="O68" s="22">
        <f>O67+Clima!$F66-M68-L68-N68</f>
        <v>47.555233678259221</v>
      </c>
      <c r="P68" s="22">
        <f>P67+(Coeficientes!$D$22*N68-Q68)/Coeficientes!$D$23</f>
        <v>0</v>
      </c>
      <c r="Q68" s="22">
        <f>10*Coeficientes!$D$24*P67/Constantes!$E$29</f>
        <v>0</v>
      </c>
      <c r="R68" s="22">
        <f>10000*(M68+Q68)*Escenarios!$E$7/Escenarios!$E$8</f>
        <v>46.768844112574605</v>
      </c>
      <c r="S68" s="22">
        <f>MAX(0,Constantes!$D$15/((Calculations!V67+Calculations!R68+Clima!$F66)^2)+Coeficientes!$D$12)</f>
        <v>2.9604079693139513</v>
      </c>
      <c r="T68" s="22">
        <f>MIN(ET_Calcs!$M66,0.8*(Calculations!V67+Calculations!R68+Clima!$F66-Calculations!S68-Constantes!$D$14))</f>
        <v>1.9502440031251611</v>
      </c>
      <c r="U68" s="22">
        <f>MAX(0,V67+R68+Clima!$F66-Calculations!S68-Calculations!T68-Constantes!$E$24)</f>
        <v>0</v>
      </c>
      <c r="V68" s="22">
        <f>V67+R68+Clima!$F66-Calculations!S68-Calculations!T68-Calculations!U68</f>
        <v>504.31773418631241</v>
      </c>
      <c r="W68" s="20"/>
      <c r="X68" s="22">
        <v>63</v>
      </c>
      <c r="Y68" s="22">
        <f>ET_Calcs!$I66*((1-Constantes!$F$21)*ET_Calcs!$K66+ET_Calcs!$L66)</f>
        <v>2.0193440765444728</v>
      </c>
      <c r="Z68" s="22">
        <f>MIN(Y68*Constantes!$F$19,0.8*(AC67+Clima!$F66-AA68-AB68-Constantes!$D$12))</f>
        <v>1.194766321740778</v>
      </c>
      <c r="AA68" s="22">
        <f>IF(Clima!$F66&gt;0.05*Constantes!$F$20,((Clima!$F66-0.05*Constantes!$F$20)^2)/(Clima!$F66+0.95*Constantes!$F$20),0)</f>
        <v>1.446459096265194</v>
      </c>
      <c r="AB68" s="22">
        <f>MAX(0,AC67+Clima!$F66-AA68-Constantes!$D$11)</f>
        <v>14.50391931596949</v>
      </c>
      <c r="AC68" s="22">
        <f>AC67+Clima!$F66-AA68-Z68-AB68</f>
        <v>47.555233678259221</v>
      </c>
      <c r="AD68" s="22">
        <f>AD67+(Coeficientes!$D$22*AB68-AE68)/Coeficientes!$D$23</f>
        <v>0</v>
      </c>
      <c r="AE68" s="22">
        <f>10*Coeficientes!$D$24*AD67/Constantes!$F$29</f>
        <v>0</v>
      </c>
      <c r="AF68" s="22">
        <f>10000*(AA68+AE68)*Escenarios!$F$7/Escenarios!$F$8</f>
        <v>22.661192508154709</v>
      </c>
      <c r="AG68" s="22">
        <f>MAX(0,Constantes!$D$15/((Calculations!AJ67+Calculations!AF68+Clima!$F66)^2)+Coeficientes!$D$12)</f>
        <v>2.8861875582405241</v>
      </c>
      <c r="AH68" s="22">
        <f>MIN(ET_Calcs!$M66,0.8*(Calculations!AJ67+Calculations!AF68+Clima!$F66-Calculations!AG68-Constantes!$D$14))</f>
        <v>1.9502440031251611</v>
      </c>
      <c r="AI68" s="22">
        <f>MAX(0,AJ67+AF68+Clima!$F66-Calculations!AG68-Calculations!AH68-Constantes!$E$24)</f>
        <v>0</v>
      </c>
      <c r="AJ68" s="22">
        <f>AJ67+AF68+Clima!$F66-Calculations!AG68-Calculations!AH68-Calculations!AI68</f>
        <v>295.50940978667569</v>
      </c>
      <c r="AK68" s="21"/>
    </row>
    <row r="69" spans="2:37" x14ac:dyDescent="0.25">
      <c r="B69" s="17"/>
      <c r="C69" s="22">
        <v>64</v>
      </c>
      <c r="D69" s="22">
        <f>ET_Calcs!$I67*((1-Constantes!$D$21)*ET_Calcs!$K67+ET_Calcs!$L67)</f>
        <v>1.8280712039270275</v>
      </c>
      <c r="E69" s="22">
        <f>MIN(D69*Constantes!$D$19,0.8*(H68+Clima!$F67-F69-G69-Constantes!$D$12))</f>
        <v>1.0815976997509116</v>
      </c>
      <c r="F69" s="22">
        <f>IF(Clima!$F67&gt;0.05*Constantes!$D$20,((Clima!$F67-0.05*Constantes!$D$20)^2)/(Clima!$F67+0.95*Constantes!$D$20),0)</f>
        <v>0</v>
      </c>
      <c r="G69" s="22">
        <f>MAX(0,H68+Clima!$F67-F69-Constantes!$D$11)</f>
        <v>0</v>
      </c>
      <c r="H69" s="22">
        <f>H68+Clima!$F67-F69-E69-G69</f>
        <v>47.473635978508312</v>
      </c>
      <c r="I69" s="20"/>
      <c r="J69" s="22">
        <v>64</v>
      </c>
      <c r="K69" s="22">
        <f>ET_Calcs!$I67*((1-Constantes!$E$21)*ET_Calcs!$K67+ET_Calcs!$L67)</f>
        <v>1.8280712039270275</v>
      </c>
      <c r="L69" s="22">
        <f>MIN(K69*Constantes!$E$19,0.8*(O68+Clima!$F67-M69-N69-Constantes!$D$12))</f>
        <v>1.0815976997509116</v>
      </c>
      <c r="M69" s="22">
        <f>IF(Clima!$F67&gt;0.05*Constantes!$E$20,((Clima!$F67-0.05*Constantes!$E$20)^2)/(Clima!$F67+0.95*Constantes!$E$20),0)</f>
        <v>0</v>
      </c>
      <c r="N69" s="22">
        <f>MAX(0,O68+Clima!$F67-M69-Constantes!$D$11)</f>
        <v>0</v>
      </c>
      <c r="O69" s="22">
        <f>O68+Clima!$F67-M69-L69-N69</f>
        <v>47.473635978508312</v>
      </c>
      <c r="P69" s="22">
        <f>P68+(Coeficientes!$D$22*N69-Q69)/Coeficientes!$D$23</f>
        <v>0</v>
      </c>
      <c r="Q69" s="22">
        <f>10*Coeficientes!$D$24*P68/Constantes!$E$29</f>
        <v>0</v>
      </c>
      <c r="R69" s="22">
        <f>10000*(M69+Q69)*Escenarios!$E$7/Escenarios!$E$8</f>
        <v>0</v>
      </c>
      <c r="S69" s="22">
        <f>MAX(0,Constantes!$D$15/((Calculations!V68+Calculations!R69+Clima!$F67)^2)+Coeficientes!$D$12)</f>
        <v>2.9597927929237744</v>
      </c>
      <c r="T69" s="22">
        <f>MIN(ET_Calcs!$M67,0.8*(Calculations!V68+Calculations!R69+Clima!$F67-Calculations!S69-Constantes!$D$14))</f>
        <v>1.765592383717481</v>
      </c>
      <c r="U69" s="22">
        <f>MAX(0,V68+R69+Clima!$F67-Calculations!S69-Calculations!T69-Constantes!$E$24)</f>
        <v>0</v>
      </c>
      <c r="V69" s="22">
        <f>V68+R69+Clima!$F67-Calculations!S69-Calculations!T69-Calculations!U69</f>
        <v>500.59234900967112</v>
      </c>
      <c r="W69" s="20"/>
      <c r="X69" s="22">
        <v>64</v>
      </c>
      <c r="Y69" s="22">
        <f>ET_Calcs!$I67*((1-Constantes!$F$21)*ET_Calcs!$K67+ET_Calcs!$L67)</f>
        <v>1.8280712039270275</v>
      </c>
      <c r="Z69" s="22">
        <f>MIN(Y69*Constantes!$F$19,0.8*(AC68+Clima!$F67-AA69-AB69-Constantes!$D$12))</f>
        <v>1.0815976997509116</v>
      </c>
      <c r="AA69" s="22">
        <f>IF(Clima!$F67&gt;0.05*Constantes!$F$20,((Clima!$F67-0.05*Constantes!$F$20)^2)/(Clima!$F67+0.95*Constantes!$F$20),0)</f>
        <v>0</v>
      </c>
      <c r="AB69" s="22">
        <f>MAX(0,AC68+Clima!$F67-AA69-Constantes!$D$11)</f>
        <v>0</v>
      </c>
      <c r="AC69" s="22">
        <f>AC68+Clima!$F67-AA69-Z69-AB69</f>
        <v>47.473635978508312</v>
      </c>
      <c r="AD69" s="22">
        <f>AD68+(Coeficientes!$D$22*AB69-AE69)/Coeficientes!$D$23</f>
        <v>0</v>
      </c>
      <c r="AE69" s="22">
        <f>10*Coeficientes!$D$24*AD68/Constantes!$F$29</f>
        <v>0</v>
      </c>
      <c r="AF69" s="22">
        <f>10000*(AA69+AE69)*Escenarios!$F$7/Escenarios!$F$8</f>
        <v>0</v>
      </c>
      <c r="AG69" s="22">
        <f>MAX(0,Constantes!$D$15/((Calculations!AJ68+Calculations!AF69+Clima!$F67)^2)+Coeficientes!$D$12)</f>
        <v>2.8832233462853716</v>
      </c>
      <c r="AH69" s="22">
        <f>MIN(ET_Calcs!$M67,0.8*(Calculations!AJ68+Calculations!AF69+Clima!$F67-Calculations!AG69-Constantes!$D$14))</f>
        <v>1.765592383717481</v>
      </c>
      <c r="AI69" s="22">
        <f>MAX(0,AJ68+AF69+Clima!$F67-Calculations!AG69-Calculations!AH69-Constantes!$E$24)</f>
        <v>0</v>
      </c>
      <c r="AJ69" s="22">
        <f>AJ68+AF69+Clima!$F67-Calculations!AG69-Calculations!AH69-Calculations!AI69</f>
        <v>291.86059405667282</v>
      </c>
      <c r="AK69" s="21"/>
    </row>
    <row r="70" spans="2:37" x14ac:dyDescent="0.25">
      <c r="B70" s="17"/>
      <c r="C70" s="22">
        <v>65</v>
      </c>
      <c r="D70" s="22">
        <f>ET_Calcs!$I68*((1-Constantes!$D$21)*ET_Calcs!$K68+ET_Calcs!$L68)</f>
        <v>1.9442190411607143</v>
      </c>
      <c r="E70" s="22">
        <f>MIN(D70*Constantes!$D$19,0.8*(H69+Clima!$F68-F70-G70-Constantes!$D$12))</f>
        <v>1.1503177984610347</v>
      </c>
      <c r="F70" s="22">
        <f>IF(Clima!$F68&gt;0.05*Constantes!$D$20,((Clima!$F68-0.05*Constantes!$D$20)^2)/(Clima!$F68+0.95*Constantes!$D$20),0)</f>
        <v>0</v>
      </c>
      <c r="G70" s="22">
        <f>MAX(0,H69+Clima!$F68-F70-Constantes!$D$11)</f>
        <v>0</v>
      </c>
      <c r="H70" s="22">
        <f>H69+Clima!$F68-F70-E70-G70</f>
        <v>46.323318180047281</v>
      </c>
      <c r="I70" s="20"/>
      <c r="J70" s="22">
        <v>65</v>
      </c>
      <c r="K70" s="22">
        <f>ET_Calcs!$I68*((1-Constantes!$E$21)*ET_Calcs!$K68+ET_Calcs!$L68)</f>
        <v>1.9442190411607143</v>
      </c>
      <c r="L70" s="22">
        <f>MIN(K70*Constantes!$E$19,0.8*(O69+Clima!$F68-M70-N70-Constantes!$D$12))</f>
        <v>1.1503177984610347</v>
      </c>
      <c r="M70" s="22">
        <f>IF(Clima!$F68&gt;0.05*Constantes!$E$20,((Clima!$F68-0.05*Constantes!$E$20)^2)/(Clima!$F68+0.95*Constantes!$E$20),0)</f>
        <v>0</v>
      </c>
      <c r="N70" s="22">
        <f>MAX(0,O69+Clima!$F68-M70-Constantes!$D$11)</f>
        <v>0</v>
      </c>
      <c r="O70" s="22">
        <f>O69+Clima!$F68-M70-L70-N70</f>
        <v>46.323318180047281</v>
      </c>
      <c r="P70" s="22">
        <f>P69+(Coeficientes!$D$22*N70-Q70)/Coeficientes!$D$23</f>
        <v>0</v>
      </c>
      <c r="Q70" s="22">
        <f>10*Coeficientes!$D$24*P69/Constantes!$E$29</f>
        <v>0</v>
      </c>
      <c r="R70" s="22">
        <f>10000*(M70+Q70)*Escenarios!$E$7/Escenarios!$E$8</f>
        <v>0</v>
      </c>
      <c r="S70" s="22">
        <f>MAX(0,Constantes!$D$15/((Calculations!V69+Calculations!R70+Clima!$F68)^2)+Coeficientes!$D$12)</f>
        <v>2.9590301313460898</v>
      </c>
      <c r="T70" s="22">
        <f>MIN(ET_Calcs!$M68,0.8*(Calculations!V69+Calculations!R70+Clima!$F68-Calculations!S70-Constantes!$D$14))</f>
        <v>1.877596968619426</v>
      </c>
      <c r="U70" s="22">
        <f>MAX(0,V69+R70+Clima!$F68-Calculations!S70-Calculations!T70-Constantes!$E$24)</f>
        <v>0</v>
      </c>
      <c r="V70" s="22">
        <f>V69+R70+Clima!$F68-Calculations!S70-Calculations!T70-Calculations!U70</f>
        <v>495.75572190970564</v>
      </c>
      <c r="W70" s="20"/>
      <c r="X70" s="22">
        <v>65</v>
      </c>
      <c r="Y70" s="22">
        <f>ET_Calcs!$I68*((1-Constantes!$F$21)*ET_Calcs!$K68+ET_Calcs!$L68)</f>
        <v>1.9442190411607143</v>
      </c>
      <c r="Z70" s="22">
        <f>MIN(Y70*Constantes!$F$19,0.8*(AC69+Clima!$F68-AA70-AB70-Constantes!$D$12))</f>
        <v>1.1503177984610347</v>
      </c>
      <c r="AA70" s="22">
        <f>IF(Clima!$F68&gt;0.05*Constantes!$F$20,((Clima!$F68-0.05*Constantes!$F$20)^2)/(Clima!$F68+0.95*Constantes!$F$20),0)</f>
        <v>0</v>
      </c>
      <c r="AB70" s="22">
        <f>MAX(0,AC69+Clima!$F68-AA70-Constantes!$D$11)</f>
        <v>0</v>
      </c>
      <c r="AC70" s="22">
        <f>AC69+Clima!$F68-AA70-Z70-AB70</f>
        <v>46.323318180047281</v>
      </c>
      <c r="AD70" s="22">
        <f>AD69+(Coeficientes!$D$22*AB70-AE70)/Coeficientes!$D$23</f>
        <v>0</v>
      </c>
      <c r="AE70" s="22">
        <f>10*Coeficientes!$D$24*AD69/Constantes!$F$29</f>
        <v>0</v>
      </c>
      <c r="AF70" s="22">
        <f>10000*(AA70+AE70)*Escenarios!$F$7/Escenarios!$F$8</f>
        <v>0</v>
      </c>
      <c r="AG70" s="22">
        <f>MAX(0,Constantes!$D$15/((Calculations!AJ69+Calculations!AF70+Clima!$F68)^2)+Coeficientes!$D$12)</f>
        <v>2.8794736338985074</v>
      </c>
      <c r="AH70" s="22">
        <f>MIN(ET_Calcs!$M68,0.8*(Calculations!AJ69+Calculations!AF70+Clima!$F68-Calculations!AG70-Constantes!$D$14))</f>
        <v>1.877596968619426</v>
      </c>
      <c r="AI70" s="22">
        <f>MAX(0,AJ69+AF70+Clima!$F68-Calculations!AG70-Calculations!AH70-Constantes!$E$24)</f>
        <v>0</v>
      </c>
      <c r="AJ70" s="22">
        <f>AJ69+AF70+Clima!$F68-Calculations!AG70-Calculations!AH70-Calculations!AI70</f>
        <v>287.10352345415492</v>
      </c>
      <c r="AK70" s="21"/>
    </row>
    <row r="71" spans="2:37" x14ac:dyDescent="0.25">
      <c r="B71" s="17"/>
      <c r="C71" s="22">
        <v>66</v>
      </c>
      <c r="D71" s="22">
        <f>ET_Calcs!$I69*((1-Constantes!$D$21)*ET_Calcs!$K69+ET_Calcs!$L69)</f>
        <v>1.9543168269015758</v>
      </c>
      <c r="E71" s="22">
        <f>MIN(D71*Constantes!$D$19,0.8*(H70+Clima!$F69-F71-G71-Constantes!$D$12))</f>
        <v>1.1562922604001711</v>
      </c>
      <c r="F71" s="22">
        <f>IF(Clima!$F69&gt;0.05*Constantes!$D$20,((Clima!$F69-0.05*Constantes!$D$20)^2)/(Clima!$F69+0.95*Constantes!$D$20),0)</f>
        <v>0</v>
      </c>
      <c r="G71" s="22">
        <f>MAX(0,H70+Clima!$F69-F71-Constantes!$D$11)</f>
        <v>0</v>
      </c>
      <c r="H71" s="22">
        <f>H70+Clima!$F69-F71-E71-G71</f>
        <v>45.767025919647111</v>
      </c>
      <c r="I71" s="20"/>
      <c r="J71" s="22">
        <v>66</v>
      </c>
      <c r="K71" s="22">
        <f>ET_Calcs!$I69*((1-Constantes!$E$21)*ET_Calcs!$K69+ET_Calcs!$L69)</f>
        <v>1.9543168269015758</v>
      </c>
      <c r="L71" s="22">
        <f>MIN(K71*Constantes!$E$19,0.8*(O70+Clima!$F69-M71-N71-Constantes!$D$12))</f>
        <v>1.1562922604001711</v>
      </c>
      <c r="M71" s="22">
        <f>IF(Clima!$F69&gt;0.05*Constantes!$E$20,((Clima!$F69-0.05*Constantes!$E$20)^2)/(Clima!$F69+0.95*Constantes!$E$20),0)</f>
        <v>0</v>
      </c>
      <c r="N71" s="22">
        <f>MAX(0,O70+Clima!$F69-M71-Constantes!$D$11)</f>
        <v>0</v>
      </c>
      <c r="O71" s="22">
        <f>O70+Clima!$F69-M71-L71-N71</f>
        <v>45.767025919647111</v>
      </c>
      <c r="P71" s="22">
        <f>P70+(Coeficientes!$D$22*N71-Q71)/Coeficientes!$D$23</f>
        <v>0</v>
      </c>
      <c r="Q71" s="22">
        <f>10*Coeficientes!$D$24*P70/Constantes!$E$29</f>
        <v>0</v>
      </c>
      <c r="R71" s="22">
        <f>10000*(M71+Q71)*Escenarios!$E$7/Escenarios!$E$8</f>
        <v>0</v>
      </c>
      <c r="S71" s="22">
        <f>MAX(0,Constantes!$D$15/((Calculations!V70+Calculations!R71+Clima!$F69)^2)+Coeficientes!$D$12)</f>
        <v>2.9583277527260705</v>
      </c>
      <c r="T71" s="22">
        <f>MIN(ET_Calcs!$M69,0.8*(Calculations!V70+Calculations!R71+Clima!$F69-Calculations!S71-Constantes!$D$14))</f>
        <v>1.8872951583778803</v>
      </c>
      <c r="U71" s="22">
        <f>MAX(0,V70+R71+Clima!$F69-Calculations!S71-Calculations!T71-Constantes!$E$24)</f>
        <v>0</v>
      </c>
      <c r="V71" s="22">
        <f>V70+R71+Clima!$F69-Calculations!S71-Calculations!T71-Calculations!U71</f>
        <v>491.51009899860173</v>
      </c>
      <c r="W71" s="20"/>
      <c r="X71" s="22">
        <v>66</v>
      </c>
      <c r="Y71" s="22">
        <f>ET_Calcs!$I69*((1-Constantes!$F$21)*ET_Calcs!$K69+ET_Calcs!$L69)</f>
        <v>1.9543168269015758</v>
      </c>
      <c r="Z71" s="22">
        <f>MIN(Y71*Constantes!$F$19,0.8*(AC70+Clima!$F69-AA71-AB71-Constantes!$D$12))</f>
        <v>1.1562922604001711</v>
      </c>
      <c r="AA71" s="22">
        <f>IF(Clima!$F69&gt;0.05*Constantes!$F$20,((Clima!$F69-0.05*Constantes!$F$20)^2)/(Clima!$F69+0.95*Constantes!$F$20),0)</f>
        <v>0</v>
      </c>
      <c r="AB71" s="22">
        <f>MAX(0,AC70+Clima!$F69-AA71-Constantes!$D$11)</f>
        <v>0</v>
      </c>
      <c r="AC71" s="22">
        <f>AC70+Clima!$F69-AA71-Z71-AB71</f>
        <v>45.767025919647111</v>
      </c>
      <c r="AD71" s="22">
        <f>AD70+(Coeficientes!$D$22*AB71-AE71)/Coeficientes!$D$23</f>
        <v>0</v>
      </c>
      <c r="AE71" s="22">
        <f>10*Coeficientes!$D$24*AD70/Constantes!$F$29</f>
        <v>0</v>
      </c>
      <c r="AF71" s="22">
        <f>10000*(AA71+AE71)*Escenarios!$F$7/Escenarios!$F$8</f>
        <v>0</v>
      </c>
      <c r="AG71" s="22">
        <f>MAX(0,Constantes!$D$15/((Calculations!AJ70+Calculations!AF71+Clima!$F69)^2)+Coeficientes!$D$12)</f>
        <v>2.8759654642159393</v>
      </c>
      <c r="AH71" s="22">
        <f>MIN(ET_Calcs!$M69,0.8*(Calculations!AJ70+Calculations!AF71+Clima!$F69-Calculations!AG71-Constantes!$D$14))</f>
        <v>1.8872951583778803</v>
      </c>
      <c r="AI71" s="22">
        <f>MAX(0,AJ70+AF71+Clima!$F69-Calculations!AG71-Calculations!AH71-Constantes!$E$24)</f>
        <v>0</v>
      </c>
      <c r="AJ71" s="22">
        <f>AJ70+AF71+Clima!$F69-Calculations!AG71-Calculations!AH71-Calculations!AI71</f>
        <v>282.94026283156114</v>
      </c>
      <c r="AK71" s="21"/>
    </row>
    <row r="72" spans="2:37" x14ac:dyDescent="0.25">
      <c r="B72" s="17"/>
      <c r="C72" s="22">
        <v>67</v>
      </c>
      <c r="D72" s="22">
        <f>ET_Calcs!$I70*((1-Constantes!$D$21)*ET_Calcs!$K70+ET_Calcs!$L70)</f>
        <v>1.9342009717996689</v>
      </c>
      <c r="E72" s="22">
        <f>MIN(D72*Constantes!$D$19,0.8*(H71+Clima!$F70-F72-G72-Constantes!$D$12))</f>
        <v>1.1443905015627656</v>
      </c>
      <c r="F72" s="22">
        <f>IF(Clima!$F70&gt;0.05*Constantes!$D$20,((Clima!$F70-0.05*Constantes!$D$20)^2)/(Clima!$F70+0.95*Constantes!$D$20),0)</f>
        <v>0</v>
      </c>
      <c r="G72" s="22">
        <f>MAX(0,H71+Clima!$F70-F72-Constantes!$D$11)</f>
        <v>0</v>
      </c>
      <c r="H72" s="22">
        <f>H71+Clima!$F70-F72-E72-G72</f>
        <v>44.622635418084343</v>
      </c>
      <c r="I72" s="20"/>
      <c r="J72" s="22">
        <v>67</v>
      </c>
      <c r="K72" s="22">
        <f>ET_Calcs!$I70*((1-Constantes!$E$21)*ET_Calcs!$K70+ET_Calcs!$L70)</f>
        <v>1.9342009717996689</v>
      </c>
      <c r="L72" s="22">
        <f>MIN(K72*Constantes!$E$19,0.8*(O71+Clima!$F70-M72-N72-Constantes!$D$12))</f>
        <v>1.1443905015627656</v>
      </c>
      <c r="M72" s="22">
        <f>IF(Clima!$F70&gt;0.05*Constantes!$E$20,((Clima!$F70-0.05*Constantes!$E$20)^2)/(Clima!$F70+0.95*Constantes!$E$20),0)</f>
        <v>0</v>
      </c>
      <c r="N72" s="22">
        <f>MAX(0,O71+Clima!$F70-M72-Constantes!$D$11)</f>
        <v>0</v>
      </c>
      <c r="O72" s="22">
        <f>O71+Clima!$F70-M72-L72-N72</f>
        <v>44.622635418084343</v>
      </c>
      <c r="P72" s="22">
        <f>P71+(Coeficientes!$D$22*N72-Q72)/Coeficientes!$D$23</f>
        <v>0</v>
      </c>
      <c r="Q72" s="22">
        <f>10*Coeficientes!$D$24*P71/Constantes!$E$29</f>
        <v>0</v>
      </c>
      <c r="R72" s="22">
        <f>10000*(M72+Q72)*Escenarios!$E$7/Escenarios!$E$8</f>
        <v>0</v>
      </c>
      <c r="S72" s="22">
        <f>MAX(0,Constantes!$D$15/((Calculations!V71+Calculations!R72+Clima!$F70)^2)+Coeficientes!$D$12)</f>
        <v>2.9575020388103703</v>
      </c>
      <c r="T72" s="22">
        <f>MIN(ET_Calcs!$M70,0.8*(Calculations!V71+Calculations!R72+Clima!$F70-Calculations!S72-Constantes!$D$14))</f>
        <v>1.8678232424135282</v>
      </c>
      <c r="U72" s="22">
        <f>MAX(0,V71+R72+Clima!$F70-Calculations!S72-Calculations!T72-Constantes!$E$24)</f>
        <v>0</v>
      </c>
      <c r="V72" s="22">
        <f>V71+R72+Clima!$F70-Calculations!S72-Calculations!T72-Calculations!U72</f>
        <v>486.68477371737782</v>
      </c>
      <c r="W72" s="20"/>
      <c r="X72" s="22">
        <v>67</v>
      </c>
      <c r="Y72" s="22">
        <f>ET_Calcs!$I70*((1-Constantes!$F$21)*ET_Calcs!$K70+ET_Calcs!$L70)</f>
        <v>1.9342009717996689</v>
      </c>
      <c r="Z72" s="22">
        <f>MIN(Y72*Constantes!$F$19,0.8*(AC71+Clima!$F70-AA72-AB72-Constantes!$D$12))</f>
        <v>1.1443905015627656</v>
      </c>
      <c r="AA72" s="22">
        <f>IF(Clima!$F70&gt;0.05*Constantes!$F$20,((Clima!$F70-0.05*Constantes!$F$20)^2)/(Clima!$F70+0.95*Constantes!$F$20),0)</f>
        <v>0</v>
      </c>
      <c r="AB72" s="22">
        <f>MAX(0,AC71+Clima!$F70-AA72-Constantes!$D$11)</f>
        <v>0</v>
      </c>
      <c r="AC72" s="22">
        <f>AC71+Clima!$F70-AA72-Z72-AB72</f>
        <v>44.622635418084343</v>
      </c>
      <c r="AD72" s="22">
        <f>AD71+(Coeficientes!$D$22*AB72-AE72)/Coeficientes!$D$23</f>
        <v>0</v>
      </c>
      <c r="AE72" s="22">
        <f>10*Coeficientes!$D$24*AD71/Constantes!$F$29</f>
        <v>0</v>
      </c>
      <c r="AF72" s="22">
        <f>10000*(AA72+AE72)*Escenarios!$F$7/Escenarios!$F$8</f>
        <v>0</v>
      </c>
      <c r="AG72" s="22">
        <f>MAX(0,Constantes!$D$15/((Calculations!AJ71+Calculations!AF72+Clima!$F70)^2)+Coeficientes!$D$12)</f>
        <v>2.8717541023756978</v>
      </c>
      <c r="AH72" s="22">
        <f>MIN(ET_Calcs!$M70,0.8*(Calculations!AJ71+Calculations!AF72+Clima!$F70-Calculations!AG72-Constantes!$D$14))</f>
        <v>1.8678232424135282</v>
      </c>
      <c r="AI72" s="22">
        <f>MAX(0,AJ71+AF72+Clima!$F70-Calculations!AG72-Calculations!AH72-Constantes!$E$24)</f>
        <v>0</v>
      </c>
      <c r="AJ72" s="22">
        <f>AJ71+AF72+Clima!$F70-Calculations!AG72-Calculations!AH72-Calculations!AI72</f>
        <v>278.20068548677193</v>
      </c>
      <c r="AK72" s="21"/>
    </row>
    <row r="73" spans="2:37" x14ac:dyDescent="0.25">
      <c r="B73" s="17"/>
      <c r="C73" s="22">
        <v>68</v>
      </c>
      <c r="D73" s="22">
        <f>ET_Calcs!$I71*((1-Constantes!$D$21)*ET_Calcs!$K71+ET_Calcs!$L71)</f>
        <v>1.9040567456376427</v>
      </c>
      <c r="E73" s="22">
        <f>MIN(D73*Constantes!$D$19,0.8*(H72+Clima!$F71-F73-G73-Constantes!$D$12))</f>
        <v>1.1265553507176673</v>
      </c>
      <c r="F73" s="22">
        <f>IF(Clima!$F71&gt;0.05*Constantes!$D$20,((Clima!$F71-0.05*Constantes!$D$20)^2)/(Clima!$F71+0.95*Constantes!$D$20),0)</f>
        <v>0</v>
      </c>
      <c r="G73" s="22">
        <f>MAX(0,H72+Clima!$F71-F73-Constantes!$D$11)</f>
        <v>0</v>
      </c>
      <c r="H73" s="22">
        <f>H72+Clima!$F71-F73-E73-G73</f>
        <v>43.496080067366677</v>
      </c>
      <c r="I73" s="20"/>
      <c r="J73" s="22">
        <v>68</v>
      </c>
      <c r="K73" s="22">
        <f>ET_Calcs!$I71*((1-Constantes!$E$21)*ET_Calcs!$K71+ET_Calcs!$L71)</f>
        <v>1.9040567456376427</v>
      </c>
      <c r="L73" s="22">
        <f>MIN(K73*Constantes!$E$19,0.8*(O72+Clima!$F71-M73-N73-Constantes!$D$12))</f>
        <v>1.1265553507176673</v>
      </c>
      <c r="M73" s="22">
        <f>IF(Clima!$F71&gt;0.05*Constantes!$E$20,((Clima!$F71-0.05*Constantes!$E$20)^2)/(Clima!$F71+0.95*Constantes!$E$20),0)</f>
        <v>0</v>
      </c>
      <c r="N73" s="22">
        <f>MAX(0,O72+Clima!$F71-M73-Constantes!$D$11)</f>
        <v>0</v>
      </c>
      <c r="O73" s="22">
        <f>O72+Clima!$F71-M73-L73-N73</f>
        <v>43.496080067366677</v>
      </c>
      <c r="P73" s="22">
        <f>P72+(Coeficientes!$D$22*N73-Q73)/Coeficientes!$D$23</f>
        <v>0</v>
      </c>
      <c r="Q73" s="22">
        <f>10*Coeficientes!$D$24*P72/Constantes!$E$29</f>
        <v>0</v>
      </c>
      <c r="R73" s="22">
        <f>10000*(M73+Q73)*Escenarios!$E$7/Escenarios!$E$8</f>
        <v>0</v>
      </c>
      <c r="S73" s="22">
        <f>MAX(0,Constantes!$D$15/((Calculations!V72+Calculations!R73+Clima!$F71)^2)+Coeficientes!$D$12)</f>
        <v>2.9566551535891019</v>
      </c>
      <c r="T73" s="22">
        <f>MIN(ET_Calcs!$M71,0.8*(Calculations!V72+Calculations!R73+Clima!$F71-Calculations!S73-Constantes!$D$14))</f>
        <v>1.8386752292699582</v>
      </c>
      <c r="U73" s="22">
        <f>MAX(0,V72+R73+Clima!$F71-Calculations!S73-Calculations!T73-Constantes!$E$24)</f>
        <v>0</v>
      </c>
      <c r="V73" s="22">
        <f>V72+R73+Clima!$F71-Calculations!S73-Calculations!T73-Calculations!U73</f>
        <v>481.88944333451877</v>
      </c>
      <c r="W73" s="20"/>
      <c r="X73" s="22">
        <v>68</v>
      </c>
      <c r="Y73" s="22">
        <f>ET_Calcs!$I71*((1-Constantes!$F$21)*ET_Calcs!$K71+ET_Calcs!$L71)</f>
        <v>1.9040567456376427</v>
      </c>
      <c r="Z73" s="22">
        <f>MIN(Y73*Constantes!$F$19,0.8*(AC72+Clima!$F71-AA73-AB73-Constantes!$D$12))</f>
        <v>1.1265553507176673</v>
      </c>
      <c r="AA73" s="22">
        <f>IF(Clima!$F71&gt;0.05*Constantes!$F$20,((Clima!$F71-0.05*Constantes!$F$20)^2)/(Clima!$F71+0.95*Constantes!$F$20),0)</f>
        <v>0</v>
      </c>
      <c r="AB73" s="22">
        <f>MAX(0,AC72+Clima!$F71-AA73-Constantes!$D$11)</f>
        <v>0</v>
      </c>
      <c r="AC73" s="22">
        <f>AC72+Clima!$F71-AA73-Z73-AB73</f>
        <v>43.496080067366677</v>
      </c>
      <c r="AD73" s="22">
        <f>AD72+(Coeficientes!$D$22*AB73-AE73)/Coeficientes!$D$23</f>
        <v>0</v>
      </c>
      <c r="AE73" s="22">
        <f>10*Coeficientes!$D$24*AD72/Constantes!$F$29</f>
        <v>0</v>
      </c>
      <c r="AF73" s="22">
        <f>10000*(AA73+AE73)*Escenarios!$F$7/Escenarios!$F$8</f>
        <v>0</v>
      </c>
      <c r="AG73" s="22">
        <f>MAX(0,Constantes!$D$15/((Calculations!AJ72+Calculations!AF73+Clima!$F71)^2)+Coeficientes!$D$12)</f>
        <v>2.8673471468594522</v>
      </c>
      <c r="AH73" s="22">
        <f>MIN(ET_Calcs!$M71,0.8*(Calculations!AJ72+Calculations!AF73+Clima!$F71-Calculations!AG73-Constantes!$D$14))</f>
        <v>1.8386752292699582</v>
      </c>
      <c r="AI73" s="22">
        <f>MAX(0,AJ72+AF73+Clima!$F71-Calculations!AG73-Calculations!AH73-Constantes!$E$24)</f>
        <v>0</v>
      </c>
      <c r="AJ73" s="22">
        <f>AJ72+AF73+Clima!$F71-Calculations!AG73-Calculations!AH73-Calculations!AI73</f>
        <v>273.49466311064253</v>
      </c>
      <c r="AK73" s="21"/>
    </row>
    <row r="74" spans="2:37" x14ac:dyDescent="0.25">
      <c r="B74" s="17"/>
      <c r="C74" s="22">
        <v>69</v>
      </c>
      <c r="D74" s="22">
        <f>ET_Calcs!$I72*((1-Constantes!$D$21)*ET_Calcs!$K72+ET_Calcs!$L72)</f>
        <v>1.9335843062507323</v>
      </c>
      <c r="E74" s="22">
        <f>MIN(D74*Constantes!$D$19,0.8*(H73+Clima!$F72-F74-G74-Constantes!$D$12))</f>
        <v>1.1440256448559738</v>
      </c>
      <c r="F74" s="22">
        <f>IF(Clima!$F72&gt;0.05*Constantes!$D$20,((Clima!$F72-0.05*Constantes!$D$20)^2)/(Clima!$F72+0.95*Constantes!$D$20),0)</f>
        <v>0</v>
      </c>
      <c r="G74" s="22">
        <f>MAX(0,H73+Clima!$F72-F74-Constantes!$D$11)</f>
        <v>0</v>
      </c>
      <c r="H74" s="22">
        <f>H73+Clima!$F72-F74-E74-G74</f>
        <v>42.352054422510705</v>
      </c>
      <c r="I74" s="20"/>
      <c r="J74" s="22">
        <v>69</v>
      </c>
      <c r="K74" s="22">
        <f>ET_Calcs!$I72*((1-Constantes!$E$21)*ET_Calcs!$K72+ET_Calcs!$L72)</f>
        <v>1.9335843062507323</v>
      </c>
      <c r="L74" s="22">
        <f>MIN(K74*Constantes!$E$19,0.8*(O73+Clima!$F72-M74-N74-Constantes!$D$12))</f>
        <v>1.1440256448559738</v>
      </c>
      <c r="M74" s="22">
        <f>IF(Clima!$F72&gt;0.05*Constantes!$E$20,((Clima!$F72-0.05*Constantes!$E$20)^2)/(Clima!$F72+0.95*Constantes!$E$20),0)</f>
        <v>0</v>
      </c>
      <c r="N74" s="22">
        <f>MAX(0,O73+Clima!$F72-M74-Constantes!$D$11)</f>
        <v>0</v>
      </c>
      <c r="O74" s="22">
        <f>O73+Clima!$F72-M74-L74-N74</f>
        <v>42.352054422510705</v>
      </c>
      <c r="P74" s="22">
        <f>P73+(Coeficientes!$D$22*N74-Q74)/Coeficientes!$D$23</f>
        <v>0</v>
      </c>
      <c r="Q74" s="22">
        <f>10*Coeficientes!$D$24*P73/Constantes!$E$29</f>
        <v>0</v>
      </c>
      <c r="R74" s="22">
        <f>10000*(M74+Q74)*Escenarios!$E$7/Escenarios!$E$8</f>
        <v>0</v>
      </c>
      <c r="S74" s="22">
        <f>MAX(0,Constantes!$D$15/((Calculations!V73+Calculations!R74+Clima!$F72)^2)+Coeficientes!$D$12)</f>
        <v>2.9557882035274639</v>
      </c>
      <c r="T74" s="22">
        <f>MIN(ET_Calcs!$M72,0.8*(Calculations!V73+Calculations!R74+Clima!$F72-Calculations!S74-Constantes!$D$14))</f>
        <v>1.8671191328681551</v>
      </c>
      <c r="U74" s="22">
        <f>MAX(0,V73+R74+Clima!$F72-Calculations!S74-Calculations!T74-Constantes!$E$24)</f>
        <v>0</v>
      </c>
      <c r="V74" s="22">
        <f>V73+R74+Clima!$F72-Calculations!S74-Calculations!T74-Calculations!U74</f>
        <v>477.06653599812319</v>
      </c>
      <c r="W74" s="20"/>
      <c r="X74" s="22">
        <v>69</v>
      </c>
      <c r="Y74" s="22">
        <f>ET_Calcs!$I72*((1-Constantes!$F$21)*ET_Calcs!$K72+ET_Calcs!$L72)</f>
        <v>1.9335843062507323</v>
      </c>
      <c r="Z74" s="22">
        <f>MIN(Y74*Constantes!$F$19,0.8*(AC73+Clima!$F72-AA74-AB74-Constantes!$D$12))</f>
        <v>1.1440256448559738</v>
      </c>
      <c r="AA74" s="22">
        <f>IF(Clima!$F72&gt;0.05*Constantes!$F$20,((Clima!$F72-0.05*Constantes!$F$20)^2)/(Clima!$F72+0.95*Constantes!$F$20),0)</f>
        <v>0</v>
      </c>
      <c r="AB74" s="22">
        <f>MAX(0,AC73+Clima!$F72-AA74-Constantes!$D$11)</f>
        <v>0</v>
      </c>
      <c r="AC74" s="22">
        <f>AC73+Clima!$F72-AA74-Z74-AB74</f>
        <v>42.352054422510705</v>
      </c>
      <c r="AD74" s="22">
        <f>AD73+(Coeficientes!$D$22*AB74-AE74)/Coeficientes!$D$23</f>
        <v>0</v>
      </c>
      <c r="AE74" s="22">
        <f>10*Coeficientes!$D$24*AD73/Constantes!$F$29</f>
        <v>0</v>
      </c>
      <c r="AF74" s="22">
        <f>10000*(AA74+AE74)*Escenarios!$F$7/Escenarios!$F$8</f>
        <v>0</v>
      </c>
      <c r="AG74" s="22">
        <f>MAX(0,Constantes!$D$15/((Calculations!AJ73+Calculations!AF74+Clima!$F72)^2)+Coeficientes!$D$12)</f>
        <v>2.8627427558902392</v>
      </c>
      <c r="AH74" s="22">
        <f>MIN(ET_Calcs!$M72,0.8*(Calculations!AJ73+Calculations!AF74+Clima!$F72-Calculations!AG74-Constantes!$D$14))</f>
        <v>1.8671191328681551</v>
      </c>
      <c r="AI74" s="22">
        <f>MAX(0,AJ73+AF74+Clima!$F72-Calculations!AG74-Calculations!AH74-Constantes!$E$24)</f>
        <v>0</v>
      </c>
      <c r="AJ74" s="22">
        <f>AJ73+AF74+Clima!$F72-Calculations!AG74-Calculations!AH74-Calculations!AI74</f>
        <v>268.76480122188417</v>
      </c>
      <c r="AK74" s="21"/>
    </row>
    <row r="75" spans="2:37" x14ac:dyDescent="0.25">
      <c r="B75" s="17"/>
      <c r="C75" s="22">
        <v>70</v>
      </c>
      <c r="D75" s="22">
        <f>ET_Calcs!$I73*((1-Constantes!$D$21)*ET_Calcs!$K73+ET_Calcs!$L73)</f>
        <v>1.9429455621729694</v>
      </c>
      <c r="E75" s="22">
        <f>MIN(D75*Constantes!$D$19,0.8*(H74+Clima!$F73-F75-G75-Constantes!$D$12))</f>
        <v>1.1495643311229644</v>
      </c>
      <c r="F75" s="22">
        <f>IF(Clima!$F73&gt;0.05*Constantes!$D$20,((Clima!$F73-0.05*Constantes!$D$20)^2)/(Clima!$F73+0.95*Constantes!$D$20),0)</f>
        <v>1.1337345076294707</v>
      </c>
      <c r="G75" s="22">
        <f>MAX(0,H74+Clima!$F73-F75-Constantes!$D$11)</f>
        <v>8.0683199148812363</v>
      </c>
      <c r="H75" s="22">
        <f>H74+Clima!$F73-F75-E75-G75</f>
        <v>47.600435668877033</v>
      </c>
      <c r="I75" s="20"/>
      <c r="J75" s="22">
        <v>70</v>
      </c>
      <c r="K75" s="22">
        <f>ET_Calcs!$I73*((1-Constantes!$E$21)*ET_Calcs!$K73+ET_Calcs!$L73)</f>
        <v>1.9429455621729694</v>
      </c>
      <c r="L75" s="22">
        <f>MIN(K75*Constantes!$E$19,0.8*(O74+Clima!$F73-M75-N75-Constantes!$D$12))</f>
        <v>1.1495643311229644</v>
      </c>
      <c r="M75" s="22">
        <f>IF(Clima!$F73&gt;0.05*Constantes!$E$20,((Clima!$F73-0.05*Constantes!$E$20)^2)/(Clima!$F73+0.95*Constantes!$E$20),0)</f>
        <v>1.1337345076294707</v>
      </c>
      <c r="N75" s="22">
        <f>MAX(0,O74+Clima!$F73-M75-Constantes!$D$11)</f>
        <v>8.0683199148812363</v>
      </c>
      <c r="O75" s="22">
        <f>O74+Clima!$F73-M75-L75-N75</f>
        <v>47.600435668877033</v>
      </c>
      <c r="P75" s="22">
        <f>P74+(Coeficientes!$D$22*N75-Q75)/Coeficientes!$D$23</f>
        <v>0</v>
      </c>
      <c r="Q75" s="22">
        <f>10*Coeficientes!$D$24*P74/Constantes!$E$29</f>
        <v>0</v>
      </c>
      <c r="R75" s="22">
        <f>10000*(M75+Q75)*Escenarios!$E$7/Escenarios!$E$8</f>
        <v>36.657415746686212</v>
      </c>
      <c r="S75" s="22">
        <f>MAX(0,Constantes!$D$15/((Calculations!V74+Calculations!R75+Clima!$F73)^2)+Coeficientes!$D$12)</f>
        <v>2.963357095169564</v>
      </c>
      <c r="T75" s="22">
        <f>MIN(ET_Calcs!$M73,0.8*(Calculations!V74+Calculations!R75+Clima!$F73-Calculations!S75-Constantes!$D$14))</f>
        <v>1.8761004416621285</v>
      </c>
      <c r="U75" s="22">
        <f>MAX(0,V74+R75+Clima!$F73-Calculations!S75-Calculations!T75-Constantes!$E$24)</f>
        <v>0</v>
      </c>
      <c r="V75" s="22">
        <f>V74+R75+Clima!$F73-Calculations!S75-Calculations!T75-Calculations!U75</f>
        <v>524.4844942079776</v>
      </c>
      <c r="W75" s="20"/>
      <c r="X75" s="22">
        <v>70</v>
      </c>
      <c r="Y75" s="22">
        <f>ET_Calcs!$I73*((1-Constantes!$F$21)*ET_Calcs!$K73+ET_Calcs!$L73)</f>
        <v>1.9429455621729694</v>
      </c>
      <c r="Z75" s="22">
        <f>MIN(Y75*Constantes!$F$19,0.8*(AC74+Clima!$F73-AA75-AB75-Constantes!$D$12))</f>
        <v>1.1495643311229644</v>
      </c>
      <c r="AA75" s="22">
        <f>IF(Clima!$F73&gt;0.05*Constantes!$F$20,((Clima!$F73-0.05*Constantes!$F$20)^2)/(Clima!$F73+0.95*Constantes!$F$20),0)</f>
        <v>1.1337345076294707</v>
      </c>
      <c r="AB75" s="22">
        <f>MAX(0,AC74+Clima!$F73-AA75-Constantes!$D$11)</f>
        <v>8.0683199148812363</v>
      </c>
      <c r="AC75" s="22">
        <f>AC74+Clima!$F73-AA75-Z75-AB75</f>
        <v>47.600435668877033</v>
      </c>
      <c r="AD75" s="22">
        <f>AD74+(Coeficientes!$D$22*AB75-AE75)/Coeficientes!$D$23</f>
        <v>0</v>
      </c>
      <c r="AE75" s="22">
        <f>10*Coeficientes!$D$24*AD74/Constantes!$F$29</f>
        <v>0</v>
      </c>
      <c r="AF75" s="22">
        <f>10000*(AA75+AE75)*Escenarios!$F$7/Escenarios!$F$8</f>
        <v>17.761840619528375</v>
      </c>
      <c r="AG75" s="22">
        <f>MAX(0,Constantes!$D$15/((Calculations!AJ74+Calculations!AF75+Clima!$F73)^2)+Coeficientes!$D$12)</f>
        <v>2.88752527502831</v>
      </c>
      <c r="AH75" s="22">
        <f>MIN(ET_Calcs!$M73,0.8*(Calculations!AJ74+Calculations!AF75+Clima!$F73-Calculations!AG75-Constantes!$D$14))</f>
        <v>1.8761004416621285</v>
      </c>
      <c r="AI75" s="22">
        <f>MAX(0,AJ74+AF75+Clima!$F73-Calculations!AG75-Calculations!AH75-Constantes!$E$24)</f>
        <v>0</v>
      </c>
      <c r="AJ75" s="22">
        <f>AJ74+AF75+Clima!$F73-Calculations!AG75-Calculations!AH75-Calculations!AI75</f>
        <v>297.36301612472209</v>
      </c>
      <c r="AK75" s="21"/>
    </row>
    <row r="76" spans="2:37" x14ac:dyDescent="0.25">
      <c r="B76" s="17"/>
      <c r="C76" s="22">
        <v>71</v>
      </c>
      <c r="D76" s="22">
        <f>ET_Calcs!$I74*((1-Constantes!$D$21)*ET_Calcs!$K74+ET_Calcs!$L74)</f>
        <v>1.8136802605729168</v>
      </c>
      <c r="E76" s="22">
        <f>MIN(D76*Constantes!$D$19,0.8*(H75+Clima!$F74-F76-G76-Constantes!$D$12))</f>
        <v>1.073083145615594</v>
      </c>
      <c r="F76" s="22">
        <f>IF(Clima!$F74&gt;0.05*Constantes!$D$20,((Clima!$F74-0.05*Constantes!$D$20)^2)/(Clima!$F74+0.95*Constantes!$D$20),0)</f>
        <v>8.1193972183785781E-2</v>
      </c>
      <c r="G76" s="22">
        <f>MAX(0,H75+Clima!$F74-F76-Constantes!$D$11)</f>
        <v>6.2692416966932498</v>
      </c>
      <c r="H76" s="22">
        <f>H75+Clima!$F74-F76-E76-G76</f>
        <v>47.676916854384409</v>
      </c>
      <c r="I76" s="20"/>
      <c r="J76" s="22">
        <v>71</v>
      </c>
      <c r="K76" s="22">
        <f>ET_Calcs!$I74*((1-Constantes!$E$21)*ET_Calcs!$K74+ET_Calcs!$L74)</f>
        <v>1.8136802605729168</v>
      </c>
      <c r="L76" s="22">
        <f>MIN(K76*Constantes!$E$19,0.8*(O75+Clima!$F74-M76-N76-Constantes!$D$12))</f>
        <v>1.073083145615594</v>
      </c>
      <c r="M76" s="22">
        <f>IF(Clima!$F74&gt;0.05*Constantes!$E$20,((Clima!$F74-0.05*Constantes!$E$20)^2)/(Clima!$F74+0.95*Constantes!$E$20),0)</f>
        <v>8.1193972183785781E-2</v>
      </c>
      <c r="N76" s="22">
        <f>MAX(0,O75+Clima!$F74-M76-Constantes!$D$11)</f>
        <v>6.2692416966932498</v>
      </c>
      <c r="O76" s="22">
        <f>O75+Clima!$F74-M76-L76-N76</f>
        <v>47.676916854384409</v>
      </c>
      <c r="P76" s="22">
        <f>P75+(Coeficientes!$D$22*N76-Q76)/Coeficientes!$D$23</f>
        <v>0</v>
      </c>
      <c r="Q76" s="22">
        <f>10*Coeficientes!$D$24*P75/Constantes!$E$29</f>
        <v>0</v>
      </c>
      <c r="R76" s="22">
        <f>10000*(M76+Q76)*Escenarios!$E$7/Escenarios!$E$8</f>
        <v>2.62527176727574</v>
      </c>
      <c r="S76" s="22">
        <f>MAX(0,Constantes!$D$15/((Calculations!V75+Calculations!R76+Clima!$F74)^2)+Coeficientes!$D$12)</f>
        <v>2.9640781073260252</v>
      </c>
      <c r="T76" s="22">
        <f>MIN(ET_Calcs!$M74,0.8*(Calculations!V75+Calculations!R76+Clima!$F74-Calculations!S76-Constantes!$D$14))</f>
        <v>1.7513244080273622</v>
      </c>
      <c r="U76" s="22">
        <f>MAX(0,V75+R76+Clima!$F74-Calculations!S76-Calculations!T76-Constantes!$E$24)</f>
        <v>0</v>
      </c>
      <c r="V76" s="22">
        <f>V75+R76+Clima!$F74-Calculations!S76-Calculations!T76-Calculations!U76</f>
        <v>529.89436345989998</v>
      </c>
      <c r="W76" s="20"/>
      <c r="X76" s="22">
        <v>71</v>
      </c>
      <c r="Y76" s="22">
        <f>ET_Calcs!$I74*((1-Constantes!$F$21)*ET_Calcs!$K74+ET_Calcs!$L74)</f>
        <v>1.8136802605729168</v>
      </c>
      <c r="Z76" s="22">
        <f>MIN(Y76*Constantes!$F$19,0.8*(AC75+Clima!$F74-AA76-AB76-Constantes!$D$12))</f>
        <v>1.073083145615594</v>
      </c>
      <c r="AA76" s="22">
        <f>IF(Clima!$F74&gt;0.05*Constantes!$F$20,((Clima!$F74-0.05*Constantes!$F$20)^2)/(Clima!$F74+0.95*Constantes!$F$20),0)</f>
        <v>8.1193972183785781E-2</v>
      </c>
      <c r="AB76" s="22">
        <f>MAX(0,AC75+Clima!$F74-AA76-Constantes!$D$11)</f>
        <v>6.2692416966932498</v>
      </c>
      <c r="AC76" s="22">
        <f>AC75+Clima!$F74-AA76-Z76-AB76</f>
        <v>47.676916854384409</v>
      </c>
      <c r="AD76" s="22">
        <f>AD75+(Coeficientes!$D$22*AB76-AE76)/Coeficientes!$D$23</f>
        <v>0</v>
      </c>
      <c r="AE76" s="22">
        <f>10*Coeficientes!$D$24*AD75/Constantes!$F$29</f>
        <v>0</v>
      </c>
      <c r="AF76" s="22">
        <f>10000*(AA76+AE76)*Escenarios!$F$7/Escenarios!$F$8</f>
        <v>1.2720388975459773</v>
      </c>
      <c r="AG76" s="22">
        <f>MAX(0,Constantes!$D$15/((Calculations!AJ75+Calculations!AF76+Clima!$F74)^2)+Coeficientes!$D$12)</f>
        <v>2.8904513925519839</v>
      </c>
      <c r="AH76" s="22">
        <f>MIN(ET_Calcs!$M74,0.8*(Calculations!AJ75+Calculations!AF76+Clima!$F74-Calculations!AG76-Constantes!$D$14))</f>
        <v>1.7513244080273622</v>
      </c>
      <c r="AI76" s="22">
        <f>MAX(0,AJ75+AF76+Clima!$F74-Calculations!AG76-Calculations!AH76-Constantes!$E$24)</f>
        <v>0</v>
      </c>
      <c r="AJ76" s="22">
        <f>AJ75+AF76+Clima!$F74-Calculations!AG76-Calculations!AH76-Calculations!AI76</f>
        <v>301.49327922168874</v>
      </c>
      <c r="AK76" s="21"/>
    </row>
    <row r="77" spans="2:37" x14ac:dyDescent="0.25">
      <c r="B77" s="17"/>
      <c r="C77" s="22">
        <v>72</v>
      </c>
      <c r="D77" s="22">
        <f>ET_Calcs!$I75*((1-Constantes!$D$21)*ET_Calcs!$K75+ET_Calcs!$L75)</f>
        <v>1.9067827809243749</v>
      </c>
      <c r="E77" s="22">
        <f>MIN(D77*Constantes!$D$19,0.8*(H76+Clima!$F75-F77-G77-Constantes!$D$12))</f>
        <v>1.128168238382675</v>
      </c>
      <c r="F77" s="22">
        <f>IF(Clima!$F75&gt;0.05*Constantes!$D$20,((Clima!$F75-0.05*Constantes!$D$20)^2)/(Clima!$F75+0.95*Constantes!$D$20),0)</f>
        <v>0</v>
      </c>
      <c r="G77" s="22">
        <f>MAX(0,H76+Clima!$F75-F77-Constantes!$D$11)</f>
        <v>0</v>
      </c>
      <c r="H77" s="22">
        <f>H76+Clima!$F75-F77-E77-G77</f>
        <v>46.548748616001731</v>
      </c>
      <c r="I77" s="20"/>
      <c r="J77" s="22">
        <v>72</v>
      </c>
      <c r="K77" s="22">
        <f>ET_Calcs!$I75*((1-Constantes!$E$21)*ET_Calcs!$K75+ET_Calcs!$L75)</f>
        <v>1.9067827809243749</v>
      </c>
      <c r="L77" s="22">
        <f>MIN(K77*Constantes!$E$19,0.8*(O76+Clima!$F75-M77-N77-Constantes!$D$12))</f>
        <v>1.128168238382675</v>
      </c>
      <c r="M77" s="22">
        <f>IF(Clima!$F75&gt;0.05*Constantes!$E$20,((Clima!$F75-0.05*Constantes!$E$20)^2)/(Clima!$F75+0.95*Constantes!$E$20),0)</f>
        <v>0</v>
      </c>
      <c r="N77" s="22">
        <f>MAX(0,O76+Clima!$F75-M77-Constantes!$D$11)</f>
        <v>0</v>
      </c>
      <c r="O77" s="22">
        <f>O76+Clima!$F75-M77-L77-N77</f>
        <v>46.548748616001731</v>
      </c>
      <c r="P77" s="22">
        <f>P76+(Coeficientes!$D$22*N77-Q77)/Coeficientes!$D$23</f>
        <v>0</v>
      </c>
      <c r="Q77" s="22">
        <f>10*Coeficientes!$D$24*P76/Constantes!$E$29</f>
        <v>0</v>
      </c>
      <c r="R77" s="22">
        <f>10000*(M77+Q77)*Escenarios!$E$7/Escenarios!$E$8</f>
        <v>0</v>
      </c>
      <c r="S77" s="22">
        <f>MAX(0,Constantes!$D$15/((Calculations!V76+Calculations!R77+Clima!$F75)^2)+Coeficientes!$D$12)</f>
        <v>2.9634359421766718</v>
      </c>
      <c r="T77" s="22">
        <f>MIN(ET_Calcs!$M75,0.8*(Calculations!V76+Calculations!R77+Clima!$F75-Calculations!S77-Constantes!$D$14))</f>
        <v>1.8410737879010464</v>
      </c>
      <c r="U77" s="22">
        <f>MAX(0,V76+R77+Clima!$F75-Calculations!S77-Calculations!T77-Constantes!$E$24)</f>
        <v>0</v>
      </c>
      <c r="V77" s="22">
        <f>V76+R77+Clima!$F75-Calculations!S77-Calculations!T77-Calculations!U77</f>
        <v>525.08985372982227</v>
      </c>
      <c r="W77" s="20"/>
      <c r="X77" s="22">
        <v>72</v>
      </c>
      <c r="Y77" s="22">
        <f>ET_Calcs!$I75*((1-Constantes!$F$21)*ET_Calcs!$K75+ET_Calcs!$L75)</f>
        <v>1.9067827809243749</v>
      </c>
      <c r="Z77" s="22">
        <f>MIN(Y77*Constantes!$F$19,0.8*(AC76+Clima!$F75-AA77-AB77-Constantes!$D$12))</f>
        <v>1.128168238382675</v>
      </c>
      <c r="AA77" s="22">
        <f>IF(Clima!$F75&gt;0.05*Constantes!$F$20,((Clima!$F75-0.05*Constantes!$F$20)^2)/(Clima!$F75+0.95*Constantes!$F$20),0)</f>
        <v>0</v>
      </c>
      <c r="AB77" s="22">
        <f>MAX(0,AC76+Clima!$F75-AA77-Constantes!$D$11)</f>
        <v>0</v>
      </c>
      <c r="AC77" s="22">
        <f>AC76+Clima!$F75-AA77-Z77-AB77</f>
        <v>46.548748616001731</v>
      </c>
      <c r="AD77" s="22">
        <f>AD76+(Coeficientes!$D$22*AB77-AE77)/Coeficientes!$D$23</f>
        <v>0</v>
      </c>
      <c r="AE77" s="22">
        <f>10*Coeficientes!$D$24*AD76/Constantes!$F$29</f>
        <v>0</v>
      </c>
      <c r="AF77" s="22">
        <f>10000*(AA77+AE77)*Escenarios!$F$7/Escenarios!$F$8</f>
        <v>0</v>
      </c>
      <c r="AG77" s="22">
        <f>MAX(0,Constantes!$D$15/((Calculations!AJ76+Calculations!AF77+Clima!$F75)^2)+Coeficientes!$D$12)</f>
        <v>2.8870522156448164</v>
      </c>
      <c r="AH77" s="22">
        <f>MIN(ET_Calcs!$M75,0.8*(Calculations!AJ76+Calculations!AF77+Clima!$F75-Calculations!AG77-Constantes!$D$14))</f>
        <v>1.8410737879010464</v>
      </c>
      <c r="AI77" s="22">
        <f>MAX(0,AJ76+AF77+Clima!$F75-Calculations!AG77-Calculations!AH77-Constantes!$E$24)</f>
        <v>0</v>
      </c>
      <c r="AJ77" s="22">
        <f>AJ76+AF77+Clima!$F75-Calculations!AG77-Calculations!AH77-Calculations!AI77</f>
        <v>296.76515321814287</v>
      </c>
      <c r="AK77" s="21"/>
    </row>
    <row r="78" spans="2:37" x14ac:dyDescent="0.25">
      <c r="B78" s="17"/>
      <c r="C78" s="22">
        <v>73</v>
      </c>
      <c r="D78" s="22">
        <f>ET_Calcs!$I76*((1-Constantes!$D$21)*ET_Calcs!$K76+ET_Calcs!$L76)</f>
        <v>1.8861566780362669</v>
      </c>
      <c r="E78" s="22">
        <f>MIN(D78*Constantes!$D$19,0.8*(H77+Clima!$F76-F78-G78-Constantes!$D$12))</f>
        <v>1.1159645860355021</v>
      </c>
      <c r="F78" s="22">
        <f>IF(Clima!$F76&gt;0.05*Constantes!$D$20,((Clima!$F76-0.05*Constantes!$D$20)^2)/(Clima!$F76+0.95*Constantes!$D$20),0)</f>
        <v>0</v>
      </c>
      <c r="G78" s="22">
        <f>MAX(0,H77+Clima!$F76-F78-Constantes!$D$11)</f>
        <v>0</v>
      </c>
      <c r="H78" s="22">
        <f>H77+Clima!$F76-F78-E78-G78</f>
        <v>45.432784029966228</v>
      </c>
      <c r="I78" s="20"/>
      <c r="J78" s="22">
        <v>73</v>
      </c>
      <c r="K78" s="22">
        <f>ET_Calcs!$I76*((1-Constantes!$E$21)*ET_Calcs!$K76+ET_Calcs!$L76)</f>
        <v>1.8861566780362669</v>
      </c>
      <c r="L78" s="22">
        <f>MIN(K78*Constantes!$E$19,0.8*(O77+Clima!$F76-M78-N78-Constantes!$D$12))</f>
        <v>1.1159645860355021</v>
      </c>
      <c r="M78" s="22">
        <f>IF(Clima!$F76&gt;0.05*Constantes!$E$20,((Clima!$F76-0.05*Constantes!$E$20)^2)/(Clima!$F76+0.95*Constantes!$E$20),0)</f>
        <v>0</v>
      </c>
      <c r="N78" s="22">
        <f>MAX(0,O77+Clima!$F76-M78-Constantes!$D$11)</f>
        <v>0</v>
      </c>
      <c r="O78" s="22">
        <f>O77+Clima!$F76-M78-L78-N78</f>
        <v>45.432784029966228</v>
      </c>
      <c r="P78" s="22">
        <f>P77+(Coeficientes!$D$22*N78-Q78)/Coeficientes!$D$23</f>
        <v>0</v>
      </c>
      <c r="Q78" s="22">
        <f>10*Coeficientes!$D$24*P77/Constantes!$E$29</f>
        <v>0</v>
      </c>
      <c r="R78" s="22">
        <f>10000*(M78+Q78)*Escenarios!$E$7/Escenarios!$E$8</f>
        <v>0</v>
      </c>
      <c r="S78" s="22">
        <f>MAX(0,Constantes!$D$15/((Calculations!V77+Calculations!R78+Clima!$F76)^2)+Coeficientes!$D$12)</f>
        <v>2.9627637674584353</v>
      </c>
      <c r="T78" s="22">
        <f>MIN(ET_Calcs!$M76,0.8*(Calculations!V77+Calculations!R78+Clima!$F76-Calculations!S78-Constantes!$D$14))</f>
        <v>1.8211065459998215</v>
      </c>
      <c r="U78" s="22">
        <f>MAX(0,V77+R78+Clima!$F76-Calculations!S78-Calculations!T78-Constantes!$E$24)</f>
        <v>0</v>
      </c>
      <c r="V78" s="22">
        <f>V77+R78+Clima!$F76-Calculations!S78-Calculations!T78-Calculations!U78</f>
        <v>520.30598341636403</v>
      </c>
      <c r="W78" s="20"/>
      <c r="X78" s="22">
        <v>73</v>
      </c>
      <c r="Y78" s="22">
        <f>ET_Calcs!$I76*((1-Constantes!$F$21)*ET_Calcs!$K76+ET_Calcs!$L76)</f>
        <v>1.8861566780362669</v>
      </c>
      <c r="Z78" s="22">
        <f>MIN(Y78*Constantes!$F$19,0.8*(AC77+Clima!$F76-AA78-AB78-Constantes!$D$12))</f>
        <v>1.1159645860355021</v>
      </c>
      <c r="AA78" s="22">
        <f>IF(Clima!$F76&gt;0.05*Constantes!$F$20,((Clima!$F76-0.05*Constantes!$F$20)^2)/(Clima!$F76+0.95*Constantes!$F$20),0)</f>
        <v>0</v>
      </c>
      <c r="AB78" s="22">
        <f>MAX(0,AC77+Clima!$F76-AA78-Constantes!$D$11)</f>
        <v>0</v>
      </c>
      <c r="AC78" s="22">
        <f>AC77+Clima!$F76-AA78-Z78-AB78</f>
        <v>45.432784029966228</v>
      </c>
      <c r="AD78" s="22">
        <f>AD77+(Coeficientes!$D$22*AB78-AE78)/Coeficientes!$D$23</f>
        <v>0</v>
      </c>
      <c r="AE78" s="22">
        <f>10*Coeficientes!$D$24*AD77/Constantes!$F$29</f>
        <v>0</v>
      </c>
      <c r="AF78" s="22">
        <f>10000*(AA78+AE78)*Escenarios!$F$7/Escenarios!$F$8</f>
        <v>0</v>
      </c>
      <c r="AG78" s="22">
        <f>MAX(0,Constantes!$D$15/((Calculations!AJ77+Calculations!AF78+Clima!$F76)^2)+Coeficientes!$D$12)</f>
        <v>2.8834245288938085</v>
      </c>
      <c r="AH78" s="22">
        <f>MIN(ET_Calcs!$M76,0.8*(Calculations!AJ77+Calculations!AF78+Clima!$F76-Calculations!AG78-Constantes!$D$14))</f>
        <v>1.8211065459998215</v>
      </c>
      <c r="AI78" s="22">
        <f>MAX(0,AJ77+AF78+Clima!$F76-Calculations!AG78-Calculations!AH78-Constantes!$E$24)</f>
        <v>0</v>
      </c>
      <c r="AJ78" s="22">
        <f>AJ77+AF78+Clima!$F76-Calculations!AG78-Calculations!AH78-Calculations!AI78</f>
        <v>292.06062214324925</v>
      </c>
      <c r="AK78" s="21"/>
    </row>
    <row r="79" spans="2:37" x14ac:dyDescent="0.25">
      <c r="B79" s="17"/>
      <c r="C79" s="22">
        <v>74</v>
      </c>
      <c r="D79" s="22">
        <f>ET_Calcs!$I77*((1-Constantes!$D$21)*ET_Calcs!$K77+ET_Calcs!$L77)</f>
        <v>1.9046675963598501</v>
      </c>
      <c r="E79" s="22">
        <f>MIN(D79*Constantes!$D$19,0.8*(H78+Clima!$F77-F79-G79-Constantes!$D$12))</f>
        <v>1.1269167670206053</v>
      </c>
      <c r="F79" s="22">
        <f>IF(Clima!$F77&gt;0.05*Constantes!$D$20,((Clima!$F77-0.05*Constantes!$D$20)^2)/(Clima!$F77+0.95*Constantes!$D$20),0)</f>
        <v>0</v>
      </c>
      <c r="G79" s="22">
        <f>MAX(0,H78+Clima!$F77-F79-Constantes!$D$11)</f>
        <v>0</v>
      </c>
      <c r="H79" s="22">
        <f>H78+Clima!$F77-F79-E79-G79</f>
        <v>44.305867262945625</v>
      </c>
      <c r="I79" s="20"/>
      <c r="J79" s="22">
        <v>74</v>
      </c>
      <c r="K79" s="22">
        <f>ET_Calcs!$I77*((1-Constantes!$E$21)*ET_Calcs!$K77+ET_Calcs!$L77)</f>
        <v>1.9046675963598501</v>
      </c>
      <c r="L79" s="22">
        <f>MIN(K79*Constantes!$E$19,0.8*(O78+Clima!$F77-M79-N79-Constantes!$D$12))</f>
        <v>1.1269167670206053</v>
      </c>
      <c r="M79" s="22">
        <f>IF(Clima!$F77&gt;0.05*Constantes!$E$20,((Clima!$F77-0.05*Constantes!$E$20)^2)/(Clima!$F77+0.95*Constantes!$E$20),0)</f>
        <v>0</v>
      </c>
      <c r="N79" s="22">
        <f>MAX(0,O78+Clima!$F77-M79-Constantes!$D$11)</f>
        <v>0</v>
      </c>
      <c r="O79" s="22">
        <f>O78+Clima!$F77-M79-L79-N79</f>
        <v>44.305867262945625</v>
      </c>
      <c r="P79" s="22">
        <f>P78+(Coeficientes!$D$22*N79-Q79)/Coeficientes!$D$23</f>
        <v>0</v>
      </c>
      <c r="Q79" s="22">
        <f>10*Coeficientes!$D$24*P78/Constantes!$E$29</f>
        <v>0</v>
      </c>
      <c r="R79" s="22">
        <f>10000*(M79+Q79)*Escenarios!$E$7/Escenarios!$E$8</f>
        <v>0</v>
      </c>
      <c r="S79" s="22">
        <f>MAX(0,Constantes!$D$15/((Calculations!V78+Calculations!R79+Clima!$F77)^2)+Coeficientes!$D$12)</f>
        <v>2.9620758944672523</v>
      </c>
      <c r="T79" s="22">
        <f>MIN(ET_Calcs!$M77,0.8*(Calculations!V78+Calculations!R79+Clima!$F77-Calculations!S79-Constantes!$D$14))</f>
        <v>1.8389077085843677</v>
      </c>
      <c r="U79" s="22">
        <f>MAX(0,V78+R79+Clima!$F77-Calculations!S79-Calculations!T79-Constantes!$E$24)</f>
        <v>0</v>
      </c>
      <c r="V79" s="22">
        <f>V78+R79+Clima!$F77-Calculations!S79-Calculations!T79-Calculations!U79</f>
        <v>515.50499981331245</v>
      </c>
      <c r="W79" s="20"/>
      <c r="X79" s="22">
        <v>74</v>
      </c>
      <c r="Y79" s="22">
        <f>ET_Calcs!$I77*((1-Constantes!$F$21)*ET_Calcs!$K77+ET_Calcs!$L77)</f>
        <v>1.9046675963598501</v>
      </c>
      <c r="Z79" s="22">
        <f>MIN(Y79*Constantes!$F$19,0.8*(AC78+Clima!$F77-AA79-AB79-Constantes!$D$12))</f>
        <v>1.1269167670206053</v>
      </c>
      <c r="AA79" s="22">
        <f>IF(Clima!$F77&gt;0.05*Constantes!$F$20,((Clima!$F77-0.05*Constantes!$F$20)^2)/(Clima!$F77+0.95*Constantes!$F$20),0)</f>
        <v>0</v>
      </c>
      <c r="AB79" s="22">
        <f>MAX(0,AC78+Clima!$F77-AA79-Constantes!$D$11)</f>
        <v>0</v>
      </c>
      <c r="AC79" s="22">
        <f>AC78+Clima!$F77-AA79-Z79-AB79</f>
        <v>44.305867262945625</v>
      </c>
      <c r="AD79" s="22">
        <f>AD78+(Coeficientes!$D$22*AB79-AE79)/Coeficientes!$D$23</f>
        <v>0</v>
      </c>
      <c r="AE79" s="22">
        <f>10*Coeficientes!$D$24*AD78/Constantes!$F$29</f>
        <v>0</v>
      </c>
      <c r="AF79" s="22">
        <f>10000*(AA79+AE79)*Escenarios!$F$7/Escenarios!$F$8</f>
        <v>0</v>
      </c>
      <c r="AG79" s="22">
        <f>MAX(0,Constantes!$D$15/((Calculations!AJ78+Calculations!AF79+Clima!$F77)^2)+Coeficientes!$D$12)</f>
        <v>2.8796386708855626</v>
      </c>
      <c r="AH79" s="22">
        <f>MIN(ET_Calcs!$M77,0.8*(Calculations!AJ78+Calculations!AF79+Clima!$F77-Calculations!AG79-Constantes!$D$14))</f>
        <v>1.8389077085843677</v>
      </c>
      <c r="AI79" s="22">
        <f>MAX(0,AJ78+AF79+Clima!$F77-Calculations!AG79-Calculations!AH79-Constantes!$E$24)</f>
        <v>0</v>
      </c>
      <c r="AJ79" s="22">
        <f>AJ78+AF79+Clima!$F77-Calculations!AG79-Calculations!AH79-Calculations!AI79</f>
        <v>287.34207576377929</v>
      </c>
      <c r="AK79" s="21"/>
    </row>
    <row r="80" spans="2:37" x14ac:dyDescent="0.25">
      <c r="B80" s="17"/>
      <c r="C80" s="22">
        <v>75</v>
      </c>
      <c r="D80" s="22">
        <f>ET_Calcs!$I78*((1-Constantes!$D$21)*ET_Calcs!$K78+ET_Calcs!$L78)</f>
        <v>1.8399159192822758</v>
      </c>
      <c r="E80" s="22">
        <f>MIN(D80*Constantes!$D$19,0.8*(H79+Clima!$F78-F80-G80-Constantes!$D$12))</f>
        <v>1.0886057511084954</v>
      </c>
      <c r="F80" s="22">
        <f>IF(Clima!$F78&gt;0.05*Constantes!$D$20,((Clima!$F78-0.05*Constantes!$D$20)^2)/(Clima!$F78+0.95*Constantes!$D$20),0)</f>
        <v>0</v>
      </c>
      <c r="G80" s="22">
        <f>MAX(0,H79+Clima!$F78-F80-Constantes!$D$11)</f>
        <v>0</v>
      </c>
      <c r="H80" s="22">
        <f>H79+Clima!$F78-F80-E80-G80</f>
        <v>45.71726151183713</v>
      </c>
      <c r="I80" s="20"/>
      <c r="J80" s="22">
        <v>75</v>
      </c>
      <c r="K80" s="22">
        <f>ET_Calcs!$I78*((1-Constantes!$E$21)*ET_Calcs!$K78+ET_Calcs!$L78)</f>
        <v>1.8399159192822758</v>
      </c>
      <c r="L80" s="22">
        <f>MIN(K80*Constantes!$E$19,0.8*(O79+Clima!$F78-M80-N80-Constantes!$D$12))</f>
        <v>1.0886057511084954</v>
      </c>
      <c r="M80" s="22">
        <f>IF(Clima!$F78&gt;0.05*Constantes!$E$20,((Clima!$F78-0.05*Constantes!$E$20)^2)/(Clima!$F78+0.95*Constantes!$E$20),0)</f>
        <v>0</v>
      </c>
      <c r="N80" s="22">
        <f>MAX(0,O79+Clima!$F78-M80-Constantes!$D$11)</f>
        <v>0</v>
      </c>
      <c r="O80" s="22">
        <f>O79+Clima!$F78-M80-L80-N80</f>
        <v>45.71726151183713</v>
      </c>
      <c r="P80" s="22">
        <f>P79+(Coeficientes!$D$22*N80-Q80)/Coeficientes!$D$23</f>
        <v>0</v>
      </c>
      <c r="Q80" s="22">
        <f>10*Coeficientes!$D$24*P79/Constantes!$E$29</f>
        <v>0</v>
      </c>
      <c r="R80" s="22">
        <f>10000*(M80+Q80)*Escenarios!$E$7/Escenarios!$E$8</f>
        <v>0</v>
      </c>
      <c r="S80" s="22">
        <f>MAX(0,Constantes!$D$15/((Calculations!V79+Calculations!R80+Clima!$F78)^2)+Coeficientes!$D$12)</f>
        <v>2.9617382276260686</v>
      </c>
      <c r="T80" s="22">
        <f>MIN(ET_Calcs!$M78,0.8*(Calculations!V79+Calculations!R80+Clima!$F78-Calculations!S80-Constantes!$D$14))</f>
        <v>1.7763663961629883</v>
      </c>
      <c r="U80" s="22">
        <f>MAX(0,V79+R80+Clima!$F78-Calculations!S80-Calculations!T80-Constantes!$E$24)</f>
        <v>0</v>
      </c>
      <c r="V80" s="22">
        <f>V79+R80+Clima!$F78-Calculations!S80-Calculations!T80-Calculations!U80</f>
        <v>513.26689518952344</v>
      </c>
      <c r="W80" s="20"/>
      <c r="X80" s="22">
        <v>75</v>
      </c>
      <c r="Y80" s="22">
        <f>ET_Calcs!$I78*((1-Constantes!$F$21)*ET_Calcs!$K78+ET_Calcs!$L78)</f>
        <v>1.8399159192822758</v>
      </c>
      <c r="Z80" s="22">
        <f>MIN(Y80*Constantes!$F$19,0.8*(AC79+Clima!$F78-AA80-AB80-Constantes!$D$12))</f>
        <v>1.0886057511084954</v>
      </c>
      <c r="AA80" s="22">
        <f>IF(Clima!$F78&gt;0.05*Constantes!$F$20,((Clima!$F78-0.05*Constantes!$F$20)^2)/(Clima!$F78+0.95*Constantes!$F$20),0)</f>
        <v>0</v>
      </c>
      <c r="AB80" s="22">
        <f>MAX(0,AC79+Clima!$F78-AA80-Constantes!$D$11)</f>
        <v>0</v>
      </c>
      <c r="AC80" s="22">
        <f>AC79+Clima!$F78-AA80-Z80-AB80</f>
        <v>45.71726151183713</v>
      </c>
      <c r="AD80" s="22">
        <f>AD79+(Coeficientes!$D$22*AB80-AE80)/Coeficientes!$D$23</f>
        <v>0</v>
      </c>
      <c r="AE80" s="22">
        <f>10*Coeficientes!$D$24*AD79/Constantes!$F$29</f>
        <v>0</v>
      </c>
      <c r="AF80" s="22">
        <f>10000*(AA80+AE80)*Escenarios!$F$7/Escenarios!$F$8</f>
        <v>0</v>
      </c>
      <c r="AG80" s="22">
        <f>MAX(0,Constantes!$D$15/((Calculations!AJ79+Calculations!AF80+Clima!$F78)^2)+Coeficientes!$D$12)</f>
        <v>2.8777890488311382</v>
      </c>
      <c r="AH80" s="22">
        <f>MIN(ET_Calcs!$M78,0.8*(Calculations!AJ79+Calculations!AF80+Clima!$F78-Calculations!AG80-Constantes!$D$14))</f>
        <v>1.7763663961629883</v>
      </c>
      <c r="AI80" s="22">
        <f>MAX(0,AJ79+AF80+Clima!$F78-Calculations!AG80-Calculations!AH80-Constantes!$E$24)</f>
        <v>0</v>
      </c>
      <c r="AJ80" s="22">
        <f>AJ79+AF80+Clima!$F78-Calculations!AG80-Calculations!AH80-Calculations!AI80</f>
        <v>285.18792031878519</v>
      </c>
      <c r="AK80" s="21"/>
    </row>
    <row r="81" spans="2:37" x14ac:dyDescent="0.25">
      <c r="B81" s="17"/>
      <c r="C81" s="22">
        <v>76</v>
      </c>
      <c r="D81" s="22">
        <f>ET_Calcs!$I79*((1-Constantes!$D$21)*ET_Calcs!$K79+ET_Calcs!$L79)</f>
        <v>1.9018933714257684</v>
      </c>
      <c r="E81" s="22">
        <f>MIN(D81*Constantes!$D$19,0.8*(H80+Clima!$F79-F81-G81-Constantes!$D$12))</f>
        <v>1.1252753674400811</v>
      </c>
      <c r="F81" s="22">
        <f>IF(Clima!$F79&gt;0.05*Constantes!$D$20,((Clima!$F79-0.05*Constantes!$D$20)^2)/(Clima!$F79+0.95*Constantes!$D$20),0)</f>
        <v>0</v>
      </c>
      <c r="G81" s="22">
        <f>MAX(0,H80+Clima!$F79-F81-Constantes!$D$11)</f>
        <v>0</v>
      </c>
      <c r="H81" s="22">
        <f>H80+Clima!$F79-F81-E81-G81</f>
        <v>46.991986144397046</v>
      </c>
      <c r="I81" s="20"/>
      <c r="J81" s="22">
        <v>76</v>
      </c>
      <c r="K81" s="22">
        <f>ET_Calcs!$I79*((1-Constantes!$E$21)*ET_Calcs!$K79+ET_Calcs!$L79)</f>
        <v>1.9018933714257684</v>
      </c>
      <c r="L81" s="22">
        <f>MIN(K81*Constantes!$E$19,0.8*(O80+Clima!$F79-M81-N81-Constantes!$D$12))</f>
        <v>1.1252753674400811</v>
      </c>
      <c r="M81" s="22">
        <f>IF(Clima!$F79&gt;0.05*Constantes!$E$20,((Clima!$F79-0.05*Constantes!$E$20)^2)/(Clima!$F79+0.95*Constantes!$E$20),0)</f>
        <v>0</v>
      </c>
      <c r="N81" s="22">
        <f>MAX(0,O80+Clima!$F79-M81-Constantes!$D$11)</f>
        <v>0</v>
      </c>
      <c r="O81" s="22">
        <f>O80+Clima!$F79-M81-L81-N81</f>
        <v>46.991986144397046</v>
      </c>
      <c r="P81" s="22">
        <f>P80+(Coeficientes!$D$22*N81-Q81)/Coeficientes!$D$23</f>
        <v>0</v>
      </c>
      <c r="Q81" s="22">
        <f>10*Coeficientes!$D$24*P80/Constantes!$E$29</f>
        <v>0</v>
      </c>
      <c r="R81" s="22">
        <f>10000*(M81+Q81)*Escenarios!$E$7/Escenarios!$E$8</f>
        <v>0</v>
      </c>
      <c r="S81" s="22">
        <f>MAX(0,Constantes!$D$15/((Calculations!V80+Calculations!R81+Clima!$F79)^2)+Coeficientes!$D$12)</f>
        <v>2.961390472748759</v>
      </c>
      <c r="T81" s="22">
        <f>MIN(ET_Calcs!$M79,0.8*(Calculations!V80+Calculations!R81+Clima!$F79-Calculations!S81-Constantes!$D$14))</f>
        <v>1.8360997817605536</v>
      </c>
      <c r="U81" s="22">
        <f>MAX(0,V80+R81+Clima!$F79-Calculations!S81-Calculations!T81-Constantes!$E$24)</f>
        <v>0</v>
      </c>
      <c r="V81" s="22">
        <f>V80+R81+Clima!$F79-Calculations!S81-Calculations!T81-Calculations!U81</f>
        <v>510.86940493501407</v>
      </c>
      <c r="W81" s="20"/>
      <c r="X81" s="22">
        <v>76</v>
      </c>
      <c r="Y81" s="22">
        <f>ET_Calcs!$I79*((1-Constantes!$F$21)*ET_Calcs!$K79+ET_Calcs!$L79)</f>
        <v>1.9018933714257684</v>
      </c>
      <c r="Z81" s="22">
        <f>MIN(Y81*Constantes!$F$19,0.8*(AC80+Clima!$F79-AA81-AB81-Constantes!$D$12))</f>
        <v>1.1252753674400811</v>
      </c>
      <c r="AA81" s="22">
        <f>IF(Clima!$F79&gt;0.05*Constantes!$F$20,((Clima!$F79-0.05*Constantes!$F$20)^2)/(Clima!$F79+0.95*Constantes!$F$20),0)</f>
        <v>0</v>
      </c>
      <c r="AB81" s="22">
        <f>MAX(0,AC80+Clima!$F79-AA81-Constantes!$D$11)</f>
        <v>0</v>
      </c>
      <c r="AC81" s="22">
        <f>AC80+Clima!$F79-AA81-Z81-AB81</f>
        <v>46.991986144397046</v>
      </c>
      <c r="AD81" s="22">
        <f>AD80+(Coeficientes!$D$22*AB81-AE81)/Coeficientes!$D$23</f>
        <v>0</v>
      </c>
      <c r="AE81" s="22">
        <f>10*Coeficientes!$D$24*AD80/Constantes!$F$29</f>
        <v>0</v>
      </c>
      <c r="AF81" s="22">
        <f>10000*(AA81+AE81)*Escenarios!$F$7/Escenarios!$F$8</f>
        <v>0</v>
      </c>
      <c r="AG81" s="22">
        <f>MAX(0,Constantes!$D$15/((Calculations!AJ80+Calculations!AF81+Clima!$F79)^2)+Coeficientes!$D$12)</f>
        <v>2.875865726625221</v>
      </c>
      <c r="AH81" s="22">
        <f>MIN(ET_Calcs!$M79,0.8*(Calculations!AJ80+Calculations!AF81+Clima!$F79-Calculations!AG81-Constantes!$D$14))</f>
        <v>1.8360997817605536</v>
      </c>
      <c r="AI81" s="22">
        <f>MAX(0,AJ80+AF81+Clima!$F79-Calculations!AG81-Calculations!AH81-Constantes!$E$24)</f>
        <v>0</v>
      </c>
      <c r="AJ81" s="22">
        <f>AJ80+AF81+Clima!$F79-Calculations!AG81-Calculations!AH81-Calculations!AI81</f>
        <v>282.87595481039943</v>
      </c>
      <c r="AK81" s="21"/>
    </row>
    <row r="82" spans="2:37" x14ac:dyDescent="0.25">
      <c r="B82" s="17"/>
      <c r="C82" s="22">
        <v>77</v>
      </c>
      <c r="D82" s="22">
        <f>ET_Calcs!$I80*((1-Constantes!$D$21)*ET_Calcs!$K80+ET_Calcs!$L80)</f>
        <v>1.890562343441387</v>
      </c>
      <c r="E82" s="22">
        <f>MIN(D82*Constantes!$D$19,0.8*(H81+Clima!$F80-F82-G82-Constantes!$D$12))</f>
        <v>1.1185712446589811</v>
      </c>
      <c r="F82" s="22">
        <f>IF(Clima!$F80&gt;0.05*Constantes!$D$20,((Clima!$F80-0.05*Constantes!$D$20)^2)/(Clima!$F80+0.95*Constantes!$D$20),0)</f>
        <v>0.12590502100808371</v>
      </c>
      <c r="G82" s="22">
        <f>MAX(0,H81+Clima!$F80-F82-Constantes!$D$11)</f>
        <v>6.3160811233889618</v>
      </c>
      <c r="H82" s="22">
        <f>H81+Clima!$F80-F82-E82-G82</f>
        <v>47.63142875534102</v>
      </c>
      <c r="I82" s="20"/>
      <c r="J82" s="22">
        <v>77</v>
      </c>
      <c r="K82" s="22">
        <f>ET_Calcs!$I80*((1-Constantes!$E$21)*ET_Calcs!$K80+ET_Calcs!$L80)</f>
        <v>1.890562343441387</v>
      </c>
      <c r="L82" s="22">
        <f>MIN(K82*Constantes!$E$19,0.8*(O81+Clima!$F80-M82-N82-Constantes!$D$12))</f>
        <v>1.1185712446589811</v>
      </c>
      <c r="M82" s="22">
        <f>IF(Clima!$F80&gt;0.05*Constantes!$E$20,((Clima!$F80-0.05*Constantes!$E$20)^2)/(Clima!$F80+0.95*Constantes!$E$20),0)</f>
        <v>0.12590502100808371</v>
      </c>
      <c r="N82" s="22">
        <f>MAX(0,O81+Clima!$F80-M82-Constantes!$D$11)</f>
        <v>6.3160811233889618</v>
      </c>
      <c r="O82" s="22">
        <f>O81+Clima!$F80-M82-L82-N82</f>
        <v>47.63142875534102</v>
      </c>
      <c r="P82" s="22">
        <f>P81+(Coeficientes!$D$22*N82-Q82)/Coeficientes!$D$23</f>
        <v>0</v>
      </c>
      <c r="Q82" s="22">
        <f>10*Coeficientes!$D$24*P81/Constantes!$E$29</f>
        <v>0</v>
      </c>
      <c r="R82" s="22">
        <f>10000*(M82+Q82)*Escenarios!$E$7/Escenarios!$E$8</f>
        <v>4.0709290125947062</v>
      </c>
      <c r="S82" s="22">
        <f>MAX(0,Constantes!$D$15/((Calculations!V81+Calculations!R82+Clima!$F80)^2)+Coeficientes!$D$12)</f>
        <v>2.9624857233914512</v>
      </c>
      <c r="T82" s="22">
        <f>MIN(ET_Calcs!$M80,0.8*(Calculations!V81+Calculations!R82+Clima!$F80-Calculations!S82-Constantes!$D$14))</f>
        <v>1.8250956623191592</v>
      </c>
      <c r="U82" s="22">
        <f>MAX(0,V81+R82+Clima!$F80-Calculations!S82-Calculations!T82-Constantes!$E$24)</f>
        <v>0</v>
      </c>
      <c r="V82" s="22">
        <f>V81+R82+Clima!$F80-Calculations!S82-Calculations!T82-Calculations!U82</f>
        <v>518.35275256189823</v>
      </c>
      <c r="W82" s="20"/>
      <c r="X82" s="22">
        <v>77</v>
      </c>
      <c r="Y82" s="22">
        <f>ET_Calcs!$I80*((1-Constantes!$F$21)*ET_Calcs!$K80+ET_Calcs!$L80)</f>
        <v>1.890562343441387</v>
      </c>
      <c r="Z82" s="22">
        <f>MIN(Y82*Constantes!$F$19,0.8*(AC81+Clima!$F80-AA82-AB82-Constantes!$D$12))</f>
        <v>1.1185712446589811</v>
      </c>
      <c r="AA82" s="22">
        <f>IF(Clima!$F80&gt;0.05*Constantes!$F$20,((Clima!$F80-0.05*Constantes!$F$20)^2)/(Clima!$F80+0.95*Constantes!$F$20),0)</f>
        <v>0.12590502100808371</v>
      </c>
      <c r="AB82" s="22">
        <f>MAX(0,AC81+Clima!$F80-AA82-Constantes!$D$11)</f>
        <v>6.3160811233889618</v>
      </c>
      <c r="AC82" s="22">
        <f>AC81+Clima!$F80-AA82-Z82-AB82</f>
        <v>47.63142875534102</v>
      </c>
      <c r="AD82" s="22">
        <f>AD81+(Coeficientes!$D$22*AB82-AE82)/Coeficientes!$D$23</f>
        <v>0</v>
      </c>
      <c r="AE82" s="22">
        <f>10*Coeficientes!$D$24*AD81/Constantes!$F$29</f>
        <v>0</v>
      </c>
      <c r="AF82" s="22">
        <f>10000*(AA82+AE82)*Escenarios!$F$7/Escenarios!$F$8</f>
        <v>1.9725119957933115</v>
      </c>
      <c r="AG82" s="22">
        <f>MAX(0,Constantes!$D$15/((Calculations!AJ81+Calculations!AF82+Clima!$F80)^2)+Coeficientes!$D$12)</f>
        <v>2.880448761443013</v>
      </c>
      <c r="AH82" s="22">
        <f>MIN(ET_Calcs!$M80,0.8*(Calculations!AJ81+Calculations!AF82+Clima!$F80-Calculations!AG82-Constantes!$D$14))</f>
        <v>1.8250956623191592</v>
      </c>
      <c r="AI82" s="22">
        <f>MAX(0,AJ81+AF82+Clima!$F80-Calculations!AG82-Calculations!AH82-Constantes!$E$24)</f>
        <v>0</v>
      </c>
      <c r="AJ82" s="22">
        <f>AJ81+AF82+Clima!$F80-Calculations!AG82-Calculations!AH82-Calculations!AI82</f>
        <v>288.34292238243057</v>
      </c>
      <c r="AK82" s="21"/>
    </row>
    <row r="83" spans="2:37" x14ac:dyDescent="0.25">
      <c r="B83" s="17"/>
      <c r="C83" s="22">
        <v>78</v>
      </c>
      <c r="D83" s="22">
        <f>ET_Calcs!$I81*((1-Constantes!$D$21)*ET_Calcs!$K81+ET_Calcs!$L81)</f>
        <v>1.9032935938238087</v>
      </c>
      <c r="E83" s="22">
        <f>MIN(D83*Constantes!$D$19,0.8*(H82+Clima!$F81-F83-G83-Constantes!$D$12))</f>
        <v>1.1261038238599441</v>
      </c>
      <c r="F83" s="22">
        <f>IF(Clima!$F81&gt;0.05*Constantes!$D$20,((Clima!$F81-0.05*Constantes!$D$20)^2)/(Clima!$F81+0.95*Constantes!$D$20),0)</f>
        <v>1.939450850473708</v>
      </c>
      <c r="G83" s="22">
        <f>MAX(0,H82+Clima!$F81-F83-Constantes!$D$11)</f>
        <v>16.141977904867318</v>
      </c>
      <c r="H83" s="22">
        <f>H82+Clima!$F81-F83-E83-G83</f>
        <v>47.623896176140057</v>
      </c>
      <c r="I83" s="20"/>
      <c r="J83" s="22">
        <v>78</v>
      </c>
      <c r="K83" s="22">
        <f>ET_Calcs!$I81*((1-Constantes!$E$21)*ET_Calcs!$K81+ET_Calcs!$L81)</f>
        <v>1.9032935938238087</v>
      </c>
      <c r="L83" s="22">
        <f>MIN(K83*Constantes!$E$19,0.8*(O82+Clima!$F81-M83-N83-Constantes!$D$12))</f>
        <v>1.1261038238599441</v>
      </c>
      <c r="M83" s="22">
        <f>IF(Clima!$F81&gt;0.05*Constantes!$E$20,((Clima!$F81-0.05*Constantes!$E$20)^2)/(Clima!$F81+0.95*Constantes!$E$20),0)</f>
        <v>1.939450850473708</v>
      </c>
      <c r="N83" s="22">
        <f>MAX(0,O82+Clima!$F81-M83-Constantes!$D$11)</f>
        <v>16.141977904867318</v>
      </c>
      <c r="O83" s="22">
        <f>O82+Clima!$F81-M83-L83-N83</f>
        <v>47.623896176140057</v>
      </c>
      <c r="P83" s="22">
        <f>P82+(Coeficientes!$D$22*N83-Q83)/Coeficientes!$D$23</f>
        <v>0</v>
      </c>
      <c r="Q83" s="22">
        <f>10*Coeficientes!$D$24*P82/Constantes!$E$29</f>
        <v>0</v>
      </c>
      <c r="R83" s="22">
        <f>10000*(M83+Q83)*Escenarios!$E$7/Escenarios!$E$8</f>
        <v>62.708910831983218</v>
      </c>
      <c r="S83" s="22">
        <f>MAX(0,Constantes!$D$15/((Calculations!V82+Calculations!R83+Clima!$F81)^2)+Coeficientes!$D$12)</f>
        <v>2.971506108114053</v>
      </c>
      <c r="T83" s="22">
        <f>MIN(ET_Calcs!$M81,0.8*(Calculations!V82+Calculations!R83+Clima!$F81-Calculations!S83-Constantes!$D$14))</f>
        <v>1.8373159397785492</v>
      </c>
      <c r="U83" s="22">
        <f>MAX(0,V82+R83+Clima!$F81-Calculations!S83-Calculations!T83-Constantes!$E$24)</f>
        <v>0</v>
      </c>
      <c r="V83" s="22">
        <f>V82+R83+Clima!$F81-Calculations!S83-Calculations!T83-Calculations!U83</f>
        <v>595.45284134598887</v>
      </c>
      <c r="W83" s="20"/>
      <c r="X83" s="22">
        <v>78</v>
      </c>
      <c r="Y83" s="22">
        <f>ET_Calcs!$I81*((1-Constantes!$F$21)*ET_Calcs!$K81+ET_Calcs!$L81)</f>
        <v>1.9032935938238087</v>
      </c>
      <c r="Z83" s="22">
        <f>MIN(Y83*Constantes!$F$19,0.8*(AC82+Clima!$F81-AA83-AB83-Constantes!$D$12))</f>
        <v>1.1261038238599441</v>
      </c>
      <c r="AA83" s="22">
        <f>IF(Clima!$F81&gt;0.05*Constantes!$F$20,((Clima!$F81-0.05*Constantes!$F$20)^2)/(Clima!$F81+0.95*Constantes!$F$20),0)</f>
        <v>1.939450850473708</v>
      </c>
      <c r="AB83" s="22">
        <f>MAX(0,AC82+Clima!$F81-AA83-Constantes!$D$11)</f>
        <v>16.141977904867318</v>
      </c>
      <c r="AC83" s="22">
        <f>AC82+Clima!$F81-AA83-Z83-AB83</f>
        <v>47.623896176140057</v>
      </c>
      <c r="AD83" s="22">
        <f>AD82+(Coeficientes!$D$22*AB83-AE83)/Coeficientes!$D$23</f>
        <v>0</v>
      </c>
      <c r="AE83" s="22">
        <f>10*Coeficientes!$D$24*AD82/Constantes!$F$29</f>
        <v>0</v>
      </c>
      <c r="AF83" s="22">
        <f>10000*(AA83+AE83)*Escenarios!$F$7/Escenarios!$F$8</f>
        <v>30.38472999075476</v>
      </c>
      <c r="AG83" s="22">
        <f>MAX(0,Constantes!$D$15/((Calculations!AJ82+Calculations!AF83+Clima!$F81)^2)+Coeficientes!$D$12)</f>
        <v>2.9100946524117712</v>
      </c>
      <c r="AH83" s="22">
        <f>MIN(ET_Calcs!$M81,0.8*(Calculations!AJ82+Calculations!AF83+Clima!$F81-Calculations!AG83-Constantes!$D$14))</f>
        <v>1.8373159397785492</v>
      </c>
      <c r="AI83" s="22">
        <f>MAX(0,AJ82+AF83+Clima!$F81-Calculations!AG83-Calculations!AH83-Constantes!$E$24)</f>
        <v>0</v>
      </c>
      <c r="AJ83" s="22">
        <f>AJ82+AF83+Clima!$F81-Calculations!AG83-Calculations!AH83-Calculations!AI83</f>
        <v>333.180241780995</v>
      </c>
      <c r="AK83" s="21"/>
    </row>
    <row r="84" spans="2:37" x14ac:dyDescent="0.25">
      <c r="B84" s="17"/>
      <c r="C84" s="22">
        <v>79</v>
      </c>
      <c r="D84" s="22">
        <f>ET_Calcs!$I82*((1-Constantes!$D$21)*ET_Calcs!$K82+ET_Calcs!$L82)</f>
        <v>1.8435500968086354</v>
      </c>
      <c r="E84" s="22">
        <f>MIN(D84*Constantes!$D$19,0.8*(H83+Clima!$F82-F84-G84-Constantes!$D$12))</f>
        <v>1.0907559507531008</v>
      </c>
      <c r="F84" s="22">
        <f>IF(Clima!$F82&gt;0.05*Constantes!$D$20,((Clima!$F82-0.05*Constantes!$D$20)^2)/(Clima!$F82+0.95*Constantes!$D$20),0)</f>
        <v>1.6968586952516291</v>
      </c>
      <c r="G84" s="22">
        <f>MAX(0,H83+Clima!$F82-F84-Constantes!$D$11)</f>
        <v>15.377037480888418</v>
      </c>
      <c r="H84" s="22">
        <f>H83+Clima!$F82-F84-E84-G84</f>
        <v>47.659244049246901</v>
      </c>
      <c r="I84" s="20"/>
      <c r="J84" s="22">
        <v>79</v>
      </c>
      <c r="K84" s="22">
        <f>ET_Calcs!$I82*((1-Constantes!$E$21)*ET_Calcs!$K82+ET_Calcs!$L82)</f>
        <v>1.8435500968086354</v>
      </c>
      <c r="L84" s="22">
        <f>MIN(K84*Constantes!$E$19,0.8*(O83+Clima!$F82-M84-N84-Constantes!$D$12))</f>
        <v>1.0907559507531008</v>
      </c>
      <c r="M84" s="22">
        <f>IF(Clima!$F82&gt;0.05*Constantes!$E$20,((Clima!$F82-0.05*Constantes!$E$20)^2)/(Clima!$F82+0.95*Constantes!$E$20),0)</f>
        <v>1.6968586952516291</v>
      </c>
      <c r="N84" s="22">
        <f>MAX(0,O83+Clima!$F82-M84-Constantes!$D$11)</f>
        <v>15.377037480888418</v>
      </c>
      <c r="O84" s="22">
        <f>O83+Clima!$F82-M84-L84-N84</f>
        <v>47.659244049246901</v>
      </c>
      <c r="P84" s="22">
        <f>P83+(Coeficientes!$D$22*N84-Q84)/Coeficientes!$D$23</f>
        <v>0</v>
      </c>
      <c r="Q84" s="22">
        <f>10*Coeficientes!$D$24*P83/Constantes!$E$29</f>
        <v>0</v>
      </c>
      <c r="R84" s="22">
        <f>10000*(M84+Q84)*Escenarios!$E$7/Escenarios!$E$8</f>
        <v>54.865097813136011</v>
      </c>
      <c r="S84" s="22">
        <f>MAX(0,Constantes!$D$15/((Calculations!V83+Calculations!R84+Clima!$F82)^2)+Coeficientes!$D$12)</f>
        <v>2.9770275743048016</v>
      </c>
      <c r="T84" s="22">
        <f>MIN(ET_Calcs!$M82,0.8*(Calculations!V83+Calculations!R84+Clima!$F82-Calculations!S84-Constantes!$D$14))</f>
        <v>1.7795916179630433</v>
      </c>
      <c r="U84" s="22">
        <f>MAX(0,V83+R84+Clima!$F82-Calculations!S84-Calculations!T84-Constantes!$E$24)</f>
        <v>0</v>
      </c>
      <c r="V84" s="22">
        <f>V83+R84+Clima!$F82-Calculations!S84-Calculations!T84-Calculations!U84</f>
        <v>663.76131996685706</v>
      </c>
      <c r="W84" s="20"/>
      <c r="X84" s="22">
        <v>79</v>
      </c>
      <c r="Y84" s="22">
        <f>ET_Calcs!$I82*((1-Constantes!$F$21)*ET_Calcs!$K82+ET_Calcs!$L82)</f>
        <v>1.8435500968086354</v>
      </c>
      <c r="Z84" s="22">
        <f>MIN(Y84*Constantes!$F$19,0.8*(AC83+Clima!$F82-AA84-AB84-Constantes!$D$12))</f>
        <v>1.0907559507531008</v>
      </c>
      <c r="AA84" s="22">
        <f>IF(Clima!$F82&gt;0.05*Constantes!$F$20,((Clima!$F82-0.05*Constantes!$F$20)^2)/(Clima!$F82+0.95*Constantes!$F$20),0)</f>
        <v>1.6968586952516291</v>
      </c>
      <c r="AB84" s="22">
        <f>MAX(0,AC83+Clima!$F82-AA84-Constantes!$D$11)</f>
        <v>15.377037480888418</v>
      </c>
      <c r="AC84" s="22">
        <f>AC83+Clima!$F82-AA84-Z84-AB84</f>
        <v>47.659244049246901</v>
      </c>
      <c r="AD84" s="22">
        <f>AD83+(Coeficientes!$D$22*AB84-AE84)/Coeficientes!$D$23</f>
        <v>0</v>
      </c>
      <c r="AE84" s="22">
        <f>10*Coeficientes!$D$24*AD83/Constantes!$F$29</f>
        <v>0</v>
      </c>
      <c r="AF84" s="22">
        <f>10000*(AA84+AE84)*Escenarios!$F$7/Escenarios!$F$8</f>
        <v>26.584119558942195</v>
      </c>
      <c r="AG84" s="22">
        <f>MAX(0,Constantes!$D$15/((Calculations!AJ83+Calculations!AF84+Clima!$F82)^2)+Coeficientes!$D$12)</f>
        <v>2.9281327075337424</v>
      </c>
      <c r="AH84" s="22">
        <f>MIN(ET_Calcs!$M82,0.8*(Calculations!AJ83+Calculations!AF84+Clima!$F82-Calculations!AG84-Constantes!$D$14))</f>
        <v>1.7795916179630433</v>
      </c>
      <c r="AI84" s="22">
        <f>MAX(0,AJ83+AF84+Clima!$F82-Calculations!AG84-Calculations!AH84-Constantes!$E$24)</f>
        <v>0</v>
      </c>
      <c r="AJ84" s="22">
        <f>AJ83+AF84+Clima!$F82-Calculations!AG84-Calculations!AH84-Calculations!AI84</f>
        <v>373.2566370144404</v>
      </c>
      <c r="AK84" s="21"/>
    </row>
    <row r="85" spans="2:37" x14ac:dyDescent="0.25">
      <c r="B85" s="17"/>
      <c r="C85" s="22">
        <v>80</v>
      </c>
      <c r="D85" s="22">
        <f>ET_Calcs!$I83*((1-Constantes!$D$21)*ET_Calcs!$K83+ET_Calcs!$L83)</f>
        <v>1.8320289324247865</v>
      </c>
      <c r="E85" s="22">
        <f>MIN(D85*Constantes!$D$19,0.8*(H84+Clima!$F83-F85-G85-Constantes!$D$12))</f>
        <v>1.0839393317563932</v>
      </c>
      <c r="F85" s="22">
        <f>IF(Clima!$F83&gt;0.05*Constantes!$D$20,((Clima!$F83-0.05*Constantes!$D$20)^2)/(Clima!$F83+0.95*Constantes!$D$20),0)</f>
        <v>0</v>
      </c>
      <c r="G85" s="22">
        <f>MAX(0,H84+Clima!$F83-F85-Constantes!$D$11)</f>
        <v>2.6092440492469038</v>
      </c>
      <c r="H85" s="22">
        <f>H84+Clima!$F83-F85-E85-G85</f>
        <v>47.66606066824361</v>
      </c>
      <c r="I85" s="20"/>
      <c r="J85" s="22">
        <v>80</v>
      </c>
      <c r="K85" s="22">
        <f>ET_Calcs!$I83*((1-Constantes!$E$21)*ET_Calcs!$K83+ET_Calcs!$L83)</f>
        <v>1.8320289324247865</v>
      </c>
      <c r="L85" s="22">
        <f>MIN(K85*Constantes!$E$19,0.8*(O84+Clima!$F83-M85-N85-Constantes!$D$12))</f>
        <v>1.0839393317563932</v>
      </c>
      <c r="M85" s="22">
        <f>IF(Clima!$F83&gt;0.05*Constantes!$E$20,((Clima!$F83-0.05*Constantes!$E$20)^2)/(Clima!$F83+0.95*Constantes!$E$20),0)</f>
        <v>0</v>
      </c>
      <c r="N85" s="22">
        <f>MAX(0,O84+Clima!$F83-M85-Constantes!$D$11)</f>
        <v>2.6092440492469038</v>
      </c>
      <c r="O85" s="22">
        <f>O84+Clima!$F83-M85-L85-N85</f>
        <v>47.66606066824361</v>
      </c>
      <c r="P85" s="22">
        <f>P84+(Coeficientes!$D$22*N85-Q85)/Coeficientes!$D$23</f>
        <v>0</v>
      </c>
      <c r="Q85" s="22">
        <f>10*Coeficientes!$D$24*P84/Constantes!$E$29</f>
        <v>0</v>
      </c>
      <c r="R85" s="22">
        <f>10000*(M85+Q85)*Escenarios!$E$7/Escenarios!$E$8</f>
        <v>0</v>
      </c>
      <c r="S85" s="22">
        <f>MAX(0,Constantes!$D$15/((Calculations!V84+Calculations!R85+Clima!$F83)^2)+Coeficientes!$D$12)</f>
        <v>2.9769547841135893</v>
      </c>
      <c r="T85" s="22">
        <f>MIN(ET_Calcs!$M83,0.8*(Calculations!V84+Calculations!R85+Clima!$F83-Calculations!S85-Constantes!$D$14))</f>
        <v>1.7684041919891227</v>
      </c>
      <c r="U85" s="22">
        <f>MAX(0,V84+R85+Clima!$F83-Calculations!S85-Calculations!T85-Constantes!$E$24)</f>
        <v>0</v>
      </c>
      <c r="V85" s="22">
        <f>V84+R85+Clima!$F83-Calculations!S85-Calculations!T85-Calculations!U85</f>
        <v>662.71596099075441</v>
      </c>
      <c r="W85" s="20"/>
      <c r="X85" s="22">
        <v>80</v>
      </c>
      <c r="Y85" s="22">
        <f>ET_Calcs!$I83*((1-Constantes!$F$21)*ET_Calcs!$K83+ET_Calcs!$L83)</f>
        <v>1.8320289324247865</v>
      </c>
      <c r="Z85" s="22">
        <f>MIN(Y85*Constantes!$F$19,0.8*(AC84+Clima!$F83-AA85-AB85-Constantes!$D$12))</f>
        <v>1.0839393317563932</v>
      </c>
      <c r="AA85" s="22">
        <f>IF(Clima!$F83&gt;0.05*Constantes!$F$20,((Clima!$F83-0.05*Constantes!$F$20)^2)/(Clima!$F83+0.95*Constantes!$F$20),0)</f>
        <v>0</v>
      </c>
      <c r="AB85" s="22">
        <f>MAX(0,AC84+Clima!$F83-AA85-Constantes!$D$11)</f>
        <v>2.6092440492469038</v>
      </c>
      <c r="AC85" s="22">
        <f>AC84+Clima!$F83-AA85-Z85-AB85</f>
        <v>47.66606066824361</v>
      </c>
      <c r="AD85" s="22">
        <f>AD84+(Coeficientes!$D$22*AB85-AE85)/Coeficientes!$D$23</f>
        <v>0</v>
      </c>
      <c r="AE85" s="22">
        <f>10*Coeficientes!$D$24*AD84/Constantes!$F$29</f>
        <v>0</v>
      </c>
      <c r="AF85" s="22">
        <f>10000*(AA85+AE85)*Escenarios!$F$7/Escenarios!$F$8</f>
        <v>0</v>
      </c>
      <c r="AG85" s="22">
        <f>MAX(0,Constantes!$D$15/((Calculations!AJ84+Calculations!AF85+Clima!$F83)^2)+Coeficientes!$D$12)</f>
        <v>2.9277479459154465</v>
      </c>
      <c r="AH85" s="22">
        <f>MIN(ET_Calcs!$M83,0.8*(Calculations!AJ84+Calculations!AF85+Clima!$F83-Calculations!AG85-Constantes!$D$14))</f>
        <v>1.7684041919891227</v>
      </c>
      <c r="AI85" s="22">
        <f>MAX(0,AJ84+AF85+Clima!$F83-Calculations!AG85-Calculations!AH85-Constantes!$E$24)</f>
        <v>0</v>
      </c>
      <c r="AJ85" s="22">
        <f>AJ84+AF85+Clima!$F83-Calculations!AG85-Calculations!AH85-Calculations!AI85</f>
        <v>372.26048487653583</v>
      </c>
      <c r="AK85" s="21"/>
    </row>
    <row r="86" spans="2:37" x14ac:dyDescent="0.25">
      <c r="B86" s="17"/>
      <c r="C86" s="22">
        <v>81</v>
      </c>
      <c r="D86" s="22">
        <f>ET_Calcs!$I84*((1-Constantes!$D$21)*ET_Calcs!$K84+ET_Calcs!$L84)</f>
        <v>1.8395265377338683</v>
      </c>
      <c r="E86" s="22">
        <f>MIN(D86*Constantes!$D$19,0.8*(H85+Clima!$F84-F86-G86-Constantes!$D$12))</f>
        <v>1.08837536938913</v>
      </c>
      <c r="F86" s="22">
        <f>IF(Clima!$F84&gt;0.05*Constantes!$D$20,((Clima!$F84-0.05*Constantes!$D$20)^2)/(Clima!$F84+0.95*Constantes!$D$20),0)</f>
        <v>0</v>
      </c>
      <c r="G86" s="22">
        <f>MAX(0,H85+Clima!$F84-F86-Constantes!$D$11)</f>
        <v>0</v>
      </c>
      <c r="H86" s="22">
        <f>H85+Clima!$F84-F86-E86-G86</f>
        <v>46.677685298854485</v>
      </c>
      <c r="I86" s="20"/>
      <c r="J86" s="22">
        <v>81</v>
      </c>
      <c r="K86" s="22">
        <f>ET_Calcs!$I84*((1-Constantes!$E$21)*ET_Calcs!$K84+ET_Calcs!$L84)</f>
        <v>1.8395265377338683</v>
      </c>
      <c r="L86" s="22">
        <f>MIN(K86*Constantes!$E$19,0.8*(O85+Clima!$F84-M86-N86-Constantes!$D$12))</f>
        <v>1.08837536938913</v>
      </c>
      <c r="M86" s="22">
        <f>IF(Clima!$F84&gt;0.05*Constantes!$E$20,((Clima!$F84-0.05*Constantes!$E$20)^2)/(Clima!$F84+0.95*Constantes!$E$20),0)</f>
        <v>0</v>
      </c>
      <c r="N86" s="22">
        <f>MAX(0,O85+Clima!$F84-M86-Constantes!$D$11)</f>
        <v>0</v>
      </c>
      <c r="O86" s="22">
        <f>O85+Clima!$F84-M86-L86-N86</f>
        <v>46.677685298854485</v>
      </c>
      <c r="P86" s="22">
        <f>P85+(Coeficientes!$D$22*N86-Q86)/Coeficientes!$D$23</f>
        <v>0</v>
      </c>
      <c r="Q86" s="22">
        <f>10*Coeficientes!$D$24*P85/Constantes!$E$29</f>
        <v>0</v>
      </c>
      <c r="R86" s="22">
        <f>10000*(M86+Q86)*Escenarios!$E$7/Escenarios!$E$8</f>
        <v>0</v>
      </c>
      <c r="S86" s="22">
        <f>MAX(0,Constantes!$D$15/((Calculations!V85+Calculations!R86+Clima!$F84)^2)+Coeficientes!$D$12)</f>
        <v>2.9766306264306124</v>
      </c>
      <c r="T86" s="22">
        <f>MIN(ET_Calcs!$M84,0.8*(Calculations!V85+Calculations!R86+Clima!$F84-Calculations!S86-Constantes!$D$14))</f>
        <v>1.7755615263167632</v>
      </c>
      <c r="U86" s="22">
        <f>MAX(0,V85+R86+Clima!$F84-Calculations!S86-Calculations!T86-Constantes!$E$24)</f>
        <v>0</v>
      </c>
      <c r="V86" s="22">
        <f>V85+R86+Clima!$F84-Calculations!S86-Calculations!T86-Calculations!U86</f>
        <v>658.06376883800704</v>
      </c>
      <c r="W86" s="20"/>
      <c r="X86" s="22">
        <v>81</v>
      </c>
      <c r="Y86" s="22">
        <f>ET_Calcs!$I84*((1-Constantes!$F$21)*ET_Calcs!$K84+ET_Calcs!$L84)</f>
        <v>1.8395265377338683</v>
      </c>
      <c r="Z86" s="22">
        <f>MIN(Y86*Constantes!$F$19,0.8*(AC85+Clima!$F84-AA86-AB86-Constantes!$D$12))</f>
        <v>1.08837536938913</v>
      </c>
      <c r="AA86" s="22">
        <f>IF(Clima!$F84&gt;0.05*Constantes!$F$20,((Clima!$F84-0.05*Constantes!$F$20)^2)/(Clima!$F84+0.95*Constantes!$F$20),0)</f>
        <v>0</v>
      </c>
      <c r="AB86" s="22">
        <f>MAX(0,AC85+Clima!$F84-AA86-Constantes!$D$11)</f>
        <v>0</v>
      </c>
      <c r="AC86" s="22">
        <f>AC85+Clima!$F84-AA86-Z86-AB86</f>
        <v>46.677685298854485</v>
      </c>
      <c r="AD86" s="22">
        <f>AD85+(Coeficientes!$D$22*AB86-AE86)/Coeficientes!$D$23</f>
        <v>0</v>
      </c>
      <c r="AE86" s="22">
        <f>10*Coeficientes!$D$24*AD85/Constantes!$F$29</f>
        <v>0</v>
      </c>
      <c r="AF86" s="22">
        <f>10000*(AA86+AE86)*Escenarios!$F$7/Escenarios!$F$8</f>
        <v>0</v>
      </c>
      <c r="AG86" s="22">
        <f>MAX(0,Constantes!$D$15/((Calculations!AJ85+Calculations!AF86+Clima!$F84)^2)+Coeficientes!$D$12)</f>
        <v>2.9259532822250209</v>
      </c>
      <c r="AH86" s="22">
        <f>MIN(ET_Calcs!$M84,0.8*(Calculations!AJ85+Calculations!AF86+Clima!$F84-Calculations!AG86-Constantes!$D$14))</f>
        <v>1.7755615263167632</v>
      </c>
      <c r="AI86" s="22">
        <f>MAX(0,AJ85+AF86+Clima!$F84-Calculations!AG86-Calculations!AH86-Constantes!$E$24)</f>
        <v>0</v>
      </c>
      <c r="AJ86" s="22">
        <f>AJ85+AF86+Clima!$F84-Calculations!AG86-Calculations!AH86-Calculations!AI86</f>
        <v>367.65897006799406</v>
      </c>
      <c r="AK86" s="21"/>
    </row>
    <row r="87" spans="2:37" x14ac:dyDescent="0.25">
      <c r="B87" s="17"/>
      <c r="C87" s="22">
        <v>82</v>
      </c>
      <c r="D87" s="22">
        <f>ET_Calcs!$I85*((1-Constantes!$D$21)*ET_Calcs!$K85+ET_Calcs!$L85)</f>
        <v>1.8277606409729059</v>
      </c>
      <c r="E87" s="22">
        <f>MIN(D87*Constantes!$D$19,0.8*(H86+Clima!$F85-F87-G87-Constantes!$D$12))</f>
        <v>1.0814139518880908</v>
      </c>
      <c r="F87" s="22">
        <f>IF(Clima!$F85&gt;0.05*Constantes!$D$20,((Clima!$F85-0.05*Constantes!$D$20)^2)/(Clima!$F85+0.95*Constantes!$D$20),0)</f>
        <v>9.3002959919912601E-2</v>
      </c>
      <c r="G87" s="22">
        <f>MAX(0,H86+Clima!$F85-F87-Constantes!$D$11)</f>
        <v>5.534682338934573</v>
      </c>
      <c r="H87" s="22">
        <f>H86+Clima!$F85-F87-E87-G87</f>
        <v>47.668586048111912</v>
      </c>
      <c r="I87" s="20"/>
      <c r="J87" s="22">
        <v>82</v>
      </c>
      <c r="K87" s="22">
        <f>ET_Calcs!$I85*((1-Constantes!$E$21)*ET_Calcs!$K85+ET_Calcs!$L85)</f>
        <v>1.8277606409729059</v>
      </c>
      <c r="L87" s="22">
        <f>MIN(K87*Constantes!$E$19,0.8*(O86+Clima!$F85-M87-N87-Constantes!$D$12))</f>
        <v>1.0814139518880908</v>
      </c>
      <c r="M87" s="22">
        <f>IF(Clima!$F85&gt;0.05*Constantes!$E$20,((Clima!$F85-0.05*Constantes!$E$20)^2)/(Clima!$F85+0.95*Constantes!$E$20),0)</f>
        <v>9.3002959919912601E-2</v>
      </c>
      <c r="N87" s="22">
        <f>MAX(0,O86+Clima!$F85-M87-Constantes!$D$11)</f>
        <v>5.534682338934573</v>
      </c>
      <c r="O87" s="22">
        <f>O86+Clima!$F85-M87-L87-N87</f>
        <v>47.668586048111912</v>
      </c>
      <c r="P87" s="22">
        <f>P86+(Coeficientes!$D$22*N87-Q87)/Coeficientes!$D$23</f>
        <v>0</v>
      </c>
      <c r="Q87" s="22">
        <f>10*Coeficientes!$D$24*P86/Constantes!$E$29</f>
        <v>0</v>
      </c>
      <c r="R87" s="22">
        <f>10000*(M87+Q87)*Escenarios!$E$7/Escenarios!$E$8</f>
        <v>3.0070957040771735</v>
      </c>
      <c r="S87" s="22">
        <f>MAX(0,Constantes!$D$15/((Calculations!V86+Calculations!R87+Clima!$F85)^2)+Coeficientes!$D$12)</f>
        <v>2.9770449471036513</v>
      </c>
      <c r="T87" s="22">
        <f>MIN(ET_Calcs!$M85,0.8*(Calculations!V86+Calculations!R87+Clima!$F85-Calculations!S87-Constantes!$D$14))</f>
        <v>1.7641348025233721</v>
      </c>
      <c r="U87" s="22">
        <f>MAX(0,V86+R87+Clima!$F85-Calculations!S87-Calculations!T87-Constantes!$E$24)</f>
        <v>0</v>
      </c>
      <c r="V87" s="22">
        <f>V86+R87+Clima!$F85-Calculations!S87-Calculations!T87-Calculations!U87</f>
        <v>664.02968479245726</v>
      </c>
      <c r="W87" s="20"/>
      <c r="X87" s="22">
        <v>82</v>
      </c>
      <c r="Y87" s="22">
        <f>ET_Calcs!$I85*((1-Constantes!$F$21)*ET_Calcs!$K85+ET_Calcs!$L85)</f>
        <v>1.8277606409729059</v>
      </c>
      <c r="Z87" s="22">
        <f>MIN(Y87*Constantes!$F$19,0.8*(AC86+Clima!$F85-AA87-AB87-Constantes!$D$12))</f>
        <v>1.0814139518880908</v>
      </c>
      <c r="AA87" s="22">
        <f>IF(Clima!$F85&gt;0.05*Constantes!$F$20,((Clima!$F85-0.05*Constantes!$F$20)^2)/(Clima!$F85+0.95*Constantes!$F$20),0)</f>
        <v>9.3002959919912601E-2</v>
      </c>
      <c r="AB87" s="22">
        <f>MAX(0,AC86+Clima!$F85-AA87-Constantes!$D$11)</f>
        <v>5.534682338934573</v>
      </c>
      <c r="AC87" s="22">
        <f>AC86+Clima!$F85-AA87-Z87-AB87</f>
        <v>47.668586048111912</v>
      </c>
      <c r="AD87" s="22">
        <f>AD86+(Coeficientes!$D$22*AB87-AE87)/Coeficientes!$D$23</f>
        <v>0</v>
      </c>
      <c r="AE87" s="22">
        <f>10*Coeficientes!$D$24*AD86/Constantes!$F$29</f>
        <v>0</v>
      </c>
      <c r="AF87" s="22">
        <f>10000*(AA87+AE87)*Escenarios!$F$7/Escenarios!$F$8</f>
        <v>1.4570463720786309</v>
      </c>
      <c r="AG87" s="22">
        <f>MAX(0,Constantes!$D$15/((Calculations!AJ86+Calculations!AF87+Clima!$F85)^2)+Coeficientes!$D$12)</f>
        <v>2.9276940096670701</v>
      </c>
      <c r="AH87" s="22">
        <f>MIN(ET_Calcs!$M85,0.8*(Calculations!AJ86+Calculations!AF87+Clima!$F85-Calculations!AG87-Constantes!$D$14))</f>
        <v>1.7641348025233721</v>
      </c>
      <c r="AI87" s="22">
        <f>MAX(0,AJ86+AF87+Clima!$F85-Calculations!AG87-Calculations!AH87-Constantes!$E$24)</f>
        <v>0</v>
      </c>
      <c r="AJ87" s="22">
        <f>AJ86+AF87+Clima!$F85-Calculations!AG87-Calculations!AH87-Calculations!AI87</f>
        <v>372.12418762788229</v>
      </c>
      <c r="AK87" s="21"/>
    </row>
    <row r="88" spans="2:37" x14ac:dyDescent="0.25">
      <c r="B88" s="17"/>
      <c r="C88" s="22">
        <v>83</v>
      </c>
      <c r="D88" s="22">
        <f>ET_Calcs!$I86*((1-Constantes!$D$21)*ET_Calcs!$K86+ET_Calcs!$L86)</f>
        <v>1.9202592069492881</v>
      </c>
      <c r="E88" s="22">
        <f>MIN(D88*Constantes!$D$19,0.8*(H87+Clima!$F86-F88-G88-Constantes!$D$12))</f>
        <v>1.1361417086490941</v>
      </c>
      <c r="F88" s="22">
        <f>IF(Clima!$F86&gt;0.05*Constantes!$D$20,((Clima!$F86-0.05*Constantes!$D$20)^2)/(Clima!$F86+0.95*Constantes!$D$20),0)</f>
        <v>0</v>
      </c>
      <c r="G88" s="22">
        <f>MAX(0,H87+Clima!$F86-F88-Constantes!$D$11)</f>
        <v>0</v>
      </c>
      <c r="H88" s="22">
        <f>H87+Clima!$F86-F88-E88-G88</f>
        <v>46.53244433946282</v>
      </c>
      <c r="I88" s="20"/>
      <c r="J88" s="22">
        <v>83</v>
      </c>
      <c r="K88" s="22">
        <f>ET_Calcs!$I86*((1-Constantes!$E$21)*ET_Calcs!$K86+ET_Calcs!$L86)</f>
        <v>1.9202592069492881</v>
      </c>
      <c r="L88" s="22">
        <f>MIN(K88*Constantes!$E$19,0.8*(O87+Clima!$F86-M88-N88-Constantes!$D$12))</f>
        <v>1.1361417086490941</v>
      </c>
      <c r="M88" s="22">
        <f>IF(Clima!$F86&gt;0.05*Constantes!$E$20,((Clima!$F86-0.05*Constantes!$E$20)^2)/(Clima!$F86+0.95*Constantes!$E$20),0)</f>
        <v>0</v>
      </c>
      <c r="N88" s="22">
        <f>MAX(0,O87+Clima!$F86-M88-Constantes!$D$11)</f>
        <v>0</v>
      </c>
      <c r="O88" s="22">
        <f>O87+Clima!$F86-M88-L88-N88</f>
        <v>46.53244433946282</v>
      </c>
      <c r="P88" s="22">
        <f>P87+(Coeficientes!$D$22*N88-Q88)/Coeficientes!$D$23</f>
        <v>0</v>
      </c>
      <c r="Q88" s="22">
        <f>10*Coeficientes!$D$24*P87/Constantes!$E$29</f>
        <v>0</v>
      </c>
      <c r="R88" s="22">
        <f>10000*(M88+Q88)*Escenarios!$E$7/Escenarios!$E$8</f>
        <v>0</v>
      </c>
      <c r="S88" s="22">
        <f>MAX(0,Constantes!$D$15/((Calculations!V87+Calculations!R88+Clima!$F86)^2)+Coeficientes!$D$12)</f>
        <v>2.9767159781657306</v>
      </c>
      <c r="T88" s="22">
        <f>MIN(ET_Calcs!$M86,0.8*(Calculations!V87+Calculations!R88+Clima!$F86-Calculations!S88-Constantes!$D$14))</f>
        <v>1.8533408952631196</v>
      </c>
      <c r="U88" s="22">
        <f>MAX(0,V87+R88+Clima!$F86-Calculations!S88-Calculations!T88-Constantes!$E$24)</f>
        <v>0</v>
      </c>
      <c r="V88" s="22">
        <f>V87+R88+Clima!$F86-Calculations!S88-Calculations!T88-Calculations!U88</f>
        <v>659.19962791902833</v>
      </c>
      <c r="W88" s="20"/>
      <c r="X88" s="22">
        <v>83</v>
      </c>
      <c r="Y88" s="22">
        <f>ET_Calcs!$I86*((1-Constantes!$F$21)*ET_Calcs!$K86+ET_Calcs!$L86)</f>
        <v>1.9202592069492881</v>
      </c>
      <c r="Z88" s="22">
        <f>MIN(Y88*Constantes!$F$19,0.8*(AC87+Clima!$F86-AA88-AB88-Constantes!$D$12))</f>
        <v>1.1361417086490941</v>
      </c>
      <c r="AA88" s="22">
        <f>IF(Clima!$F86&gt;0.05*Constantes!$F$20,((Clima!$F86-0.05*Constantes!$F$20)^2)/(Clima!$F86+0.95*Constantes!$F$20),0)</f>
        <v>0</v>
      </c>
      <c r="AB88" s="22">
        <f>MAX(0,AC87+Clima!$F86-AA88-Constantes!$D$11)</f>
        <v>0</v>
      </c>
      <c r="AC88" s="22">
        <f>AC87+Clima!$F86-AA88-Z88-AB88</f>
        <v>46.53244433946282</v>
      </c>
      <c r="AD88" s="22">
        <f>AD87+(Coeficientes!$D$22*AB88-AE88)/Coeficientes!$D$23</f>
        <v>0</v>
      </c>
      <c r="AE88" s="22">
        <f>10*Coeficientes!$D$24*AD87/Constantes!$F$29</f>
        <v>0</v>
      </c>
      <c r="AF88" s="22">
        <f>10000*(AA88+AE88)*Escenarios!$F$7/Escenarios!$F$8</f>
        <v>0</v>
      </c>
      <c r="AG88" s="22">
        <f>MAX(0,Constantes!$D$15/((Calculations!AJ87+Calculations!AF88+Clima!$F86)^2)+Coeficientes!$D$12)</f>
        <v>2.9258592136772892</v>
      </c>
      <c r="AH88" s="22">
        <f>MIN(ET_Calcs!$M86,0.8*(Calculations!AJ87+Calculations!AF88+Clima!$F86-Calculations!AG88-Constantes!$D$14))</f>
        <v>1.8533408952631196</v>
      </c>
      <c r="AI88" s="22">
        <f>MAX(0,AJ87+AF88+Clima!$F86-Calculations!AG88-Calculations!AH88-Constantes!$E$24)</f>
        <v>0</v>
      </c>
      <c r="AJ88" s="22">
        <f>AJ87+AF88+Clima!$F86-Calculations!AG88-Calculations!AH88-Calculations!AI88</f>
        <v>367.34498751894188</v>
      </c>
      <c r="AK88" s="21"/>
    </row>
    <row r="89" spans="2:37" x14ac:dyDescent="0.25">
      <c r="B89" s="17"/>
      <c r="C89" s="22">
        <v>84</v>
      </c>
      <c r="D89" s="22">
        <f>ET_Calcs!$I87*((1-Constantes!$D$21)*ET_Calcs!$K87+ET_Calcs!$L87)</f>
        <v>1.813426427580392</v>
      </c>
      <c r="E89" s="22">
        <f>MIN(D89*Constantes!$D$19,0.8*(H88+Clima!$F87-F89-G89-Constantes!$D$12))</f>
        <v>1.0729329626357156</v>
      </c>
      <c r="F89" s="22">
        <f>IF(Clima!$F87&gt;0.05*Constantes!$D$20,((Clima!$F87-0.05*Constantes!$D$20)^2)/(Clima!$F87+0.95*Constantes!$D$20),0)</f>
        <v>0</v>
      </c>
      <c r="G89" s="22">
        <f>MAX(0,H88+Clima!$F87-F89-Constantes!$D$11)</f>
        <v>0</v>
      </c>
      <c r="H89" s="22">
        <f>H88+Clima!$F87-F89-E89-G89</f>
        <v>45.459511376827102</v>
      </c>
      <c r="I89" s="20"/>
      <c r="J89" s="22">
        <v>84</v>
      </c>
      <c r="K89" s="22">
        <f>ET_Calcs!$I87*((1-Constantes!$E$21)*ET_Calcs!$K87+ET_Calcs!$L87)</f>
        <v>1.813426427580392</v>
      </c>
      <c r="L89" s="22">
        <f>MIN(K89*Constantes!$E$19,0.8*(O88+Clima!$F87-M89-N89-Constantes!$D$12))</f>
        <v>1.0729329626357156</v>
      </c>
      <c r="M89" s="22">
        <f>IF(Clima!$F87&gt;0.05*Constantes!$E$20,((Clima!$F87-0.05*Constantes!$E$20)^2)/(Clima!$F87+0.95*Constantes!$E$20),0)</f>
        <v>0</v>
      </c>
      <c r="N89" s="22">
        <f>MAX(0,O88+Clima!$F87-M89-Constantes!$D$11)</f>
        <v>0</v>
      </c>
      <c r="O89" s="22">
        <f>O88+Clima!$F87-M89-L89-N89</f>
        <v>45.459511376827102</v>
      </c>
      <c r="P89" s="22">
        <f>P88+(Coeficientes!$D$22*N89-Q89)/Coeficientes!$D$23</f>
        <v>0</v>
      </c>
      <c r="Q89" s="22">
        <f>10*Coeficientes!$D$24*P88/Constantes!$E$29</f>
        <v>0</v>
      </c>
      <c r="R89" s="22">
        <f>10000*(M89+Q89)*Escenarios!$E$7/Escenarios!$E$8</f>
        <v>0</v>
      </c>
      <c r="S89" s="22">
        <f>MAX(0,Constantes!$D$15/((Calculations!V88+Calculations!R89+Clima!$F87)^2)+Coeficientes!$D$12)</f>
        <v>2.9763735169072509</v>
      </c>
      <c r="T89" s="22">
        <f>MIN(ET_Calcs!$M87,0.8*(Calculations!V88+Calculations!R89+Clima!$F87-Calculations!S89-Constantes!$D$14))</f>
        <v>1.7501502040916508</v>
      </c>
      <c r="U89" s="22">
        <f>MAX(0,V88+R89+Clima!$F87-Calculations!S89-Calculations!T89-Constantes!$E$24)</f>
        <v>0</v>
      </c>
      <c r="V89" s="22">
        <f>V88+R89+Clima!$F87-Calculations!S89-Calculations!T89-Calculations!U89</f>
        <v>654.47310419802943</v>
      </c>
      <c r="W89" s="20"/>
      <c r="X89" s="22">
        <v>84</v>
      </c>
      <c r="Y89" s="22">
        <f>ET_Calcs!$I87*((1-Constantes!$F$21)*ET_Calcs!$K87+ET_Calcs!$L87)</f>
        <v>1.813426427580392</v>
      </c>
      <c r="Z89" s="22">
        <f>MIN(Y89*Constantes!$F$19,0.8*(AC88+Clima!$F87-AA89-AB89-Constantes!$D$12))</f>
        <v>1.0729329626357156</v>
      </c>
      <c r="AA89" s="22">
        <f>IF(Clima!$F87&gt;0.05*Constantes!$F$20,((Clima!$F87-0.05*Constantes!$F$20)^2)/(Clima!$F87+0.95*Constantes!$F$20),0)</f>
        <v>0</v>
      </c>
      <c r="AB89" s="22">
        <f>MAX(0,AC88+Clima!$F87-AA89-Constantes!$D$11)</f>
        <v>0</v>
      </c>
      <c r="AC89" s="22">
        <f>AC88+Clima!$F87-AA89-Z89-AB89</f>
        <v>45.459511376827102</v>
      </c>
      <c r="AD89" s="22">
        <f>AD88+(Coeficientes!$D$22*AB89-AE89)/Coeficientes!$D$23</f>
        <v>0</v>
      </c>
      <c r="AE89" s="22">
        <f>10*Coeficientes!$D$24*AD88/Constantes!$F$29</f>
        <v>0</v>
      </c>
      <c r="AF89" s="22">
        <f>10000*(AA89+AE89)*Escenarios!$F$7/Escenarios!$F$8</f>
        <v>0</v>
      </c>
      <c r="AG89" s="22">
        <f>MAX(0,Constantes!$D$15/((Calculations!AJ88+Calculations!AF89+Clima!$F87)^2)+Coeficientes!$D$12)</f>
        <v>2.9239175042391454</v>
      </c>
      <c r="AH89" s="22">
        <f>MIN(ET_Calcs!$M87,0.8*(Calculations!AJ88+Calculations!AF89+Clima!$F87-Calculations!AG89-Constantes!$D$14))</f>
        <v>1.7501502040916508</v>
      </c>
      <c r="AI89" s="22">
        <f>MAX(0,AJ88+AF89+Clima!$F87-Calculations!AG89-Calculations!AH89-Constantes!$E$24)</f>
        <v>0</v>
      </c>
      <c r="AJ89" s="22">
        <f>AJ88+AF89+Clima!$F87-Calculations!AG89-Calculations!AH89-Calculations!AI89</f>
        <v>362.67091981061105</v>
      </c>
      <c r="AK89" s="21"/>
    </row>
    <row r="90" spans="2:37" x14ac:dyDescent="0.25">
      <c r="B90" s="17"/>
      <c r="C90" s="22">
        <v>85</v>
      </c>
      <c r="D90" s="22">
        <f>ET_Calcs!$I88*((1-Constantes!$D$21)*ET_Calcs!$K88+ET_Calcs!$L88)</f>
        <v>1.7778891866436781</v>
      </c>
      <c r="E90" s="22">
        <f>MIN(D90*Constantes!$D$19,0.8*(H89+Clima!$F88-F90-G90-Constantes!$D$12))</f>
        <v>1.0519069774497589</v>
      </c>
      <c r="F90" s="22">
        <f>IF(Clima!$F88&gt;0.05*Constantes!$D$20,((Clima!$F88-0.05*Constantes!$D$20)^2)/(Clima!$F88+0.95*Constantes!$D$20),0)</f>
        <v>0</v>
      </c>
      <c r="G90" s="22">
        <f>MAX(0,H89+Clima!$F88-F90-Constantes!$D$11)</f>
        <v>0</v>
      </c>
      <c r="H90" s="22">
        <f>H89+Clima!$F88-F90-E90-G90</f>
        <v>44.407604399377341</v>
      </c>
      <c r="I90" s="20"/>
      <c r="J90" s="22">
        <v>85</v>
      </c>
      <c r="K90" s="22">
        <f>ET_Calcs!$I88*((1-Constantes!$E$21)*ET_Calcs!$K88+ET_Calcs!$L88)</f>
        <v>1.7778891866436781</v>
      </c>
      <c r="L90" s="22">
        <f>MIN(K90*Constantes!$E$19,0.8*(O89+Clima!$F88-M90-N90-Constantes!$D$12))</f>
        <v>1.0519069774497589</v>
      </c>
      <c r="M90" s="22">
        <f>IF(Clima!$F88&gt;0.05*Constantes!$E$20,((Clima!$F88-0.05*Constantes!$E$20)^2)/(Clima!$F88+0.95*Constantes!$E$20),0)</f>
        <v>0</v>
      </c>
      <c r="N90" s="22">
        <f>MAX(0,O89+Clima!$F88-M90-Constantes!$D$11)</f>
        <v>0</v>
      </c>
      <c r="O90" s="22">
        <f>O89+Clima!$F88-M90-L90-N90</f>
        <v>44.407604399377341</v>
      </c>
      <c r="P90" s="22">
        <f>P89+(Coeficientes!$D$22*N90-Q90)/Coeficientes!$D$23</f>
        <v>0</v>
      </c>
      <c r="Q90" s="22">
        <f>10*Coeficientes!$D$24*P89/Constantes!$E$29</f>
        <v>0</v>
      </c>
      <c r="R90" s="22">
        <f>10000*(M90+Q90)*Escenarios!$E$7/Escenarios!$E$8</f>
        <v>0</v>
      </c>
      <c r="S90" s="22">
        <f>MAX(0,Constantes!$D$15/((Calculations!V89+Calculations!R90+Clima!$F88)^2)+Coeficientes!$D$12)</f>
        <v>2.9760310295854357</v>
      </c>
      <c r="T90" s="22">
        <f>MIN(ET_Calcs!$M88,0.8*(Calculations!V89+Calculations!R90+Clima!$F88-Calculations!S90-Constantes!$D$14))</f>
        <v>1.7157984804083681</v>
      </c>
      <c r="U90" s="22">
        <f>MAX(0,V89+R90+Clima!$F88-Calculations!S90-Calculations!T90-Constantes!$E$24)</f>
        <v>0</v>
      </c>
      <c r="V90" s="22">
        <f>V89+R90+Clima!$F88-Calculations!S90-Calculations!T90-Calculations!U90</f>
        <v>649.78127468803564</v>
      </c>
      <c r="W90" s="20"/>
      <c r="X90" s="22">
        <v>85</v>
      </c>
      <c r="Y90" s="22">
        <f>ET_Calcs!$I88*((1-Constantes!$F$21)*ET_Calcs!$K88+ET_Calcs!$L88)</f>
        <v>1.7778891866436781</v>
      </c>
      <c r="Z90" s="22">
        <f>MIN(Y90*Constantes!$F$19,0.8*(AC89+Clima!$F88-AA90-AB90-Constantes!$D$12))</f>
        <v>1.0519069774497589</v>
      </c>
      <c r="AA90" s="22">
        <f>IF(Clima!$F88&gt;0.05*Constantes!$F$20,((Clima!$F88-0.05*Constantes!$F$20)^2)/(Clima!$F88+0.95*Constantes!$F$20),0)</f>
        <v>0</v>
      </c>
      <c r="AB90" s="22">
        <f>MAX(0,AC89+Clima!$F88-AA90-Constantes!$D$11)</f>
        <v>0</v>
      </c>
      <c r="AC90" s="22">
        <f>AC89+Clima!$F88-AA90-Z90-AB90</f>
        <v>44.407604399377341</v>
      </c>
      <c r="AD90" s="22">
        <f>AD89+(Coeficientes!$D$22*AB90-AE90)/Coeficientes!$D$23</f>
        <v>0</v>
      </c>
      <c r="AE90" s="22">
        <f>10*Coeficientes!$D$24*AD89/Constantes!$F$29</f>
        <v>0</v>
      </c>
      <c r="AF90" s="22">
        <f>10000*(AA90+AE90)*Escenarios!$F$7/Escenarios!$F$8</f>
        <v>0</v>
      </c>
      <c r="AG90" s="22">
        <f>MAX(0,Constantes!$D$15/((Calculations!AJ89+Calculations!AF90+Clima!$F88)^2)+Coeficientes!$D$12)</f>
        <v>2.9219437794037324</v>
      </c>
      <c r="AH90" s="22">
        <f>MIN(ET_Calcs!$M88,0.8*(Calculations!AJ89+Calculations!AF90+Clima!$F88-Calculations!AG90-Constantes!$D$14))</f>
        <v>1.7157984804083681</v>
      </c>
      <c r="AI90" s="22">
        <f>MAX(0,AJ89+AF90+Clima!$F88-Calculations!AG90-Calculations!AH90-Constantes!$E$24)</f>
        <v>0</v>
      </c>
      <c r="AJ90" s="22">
        <f>AJ89+AF90+Clima!$F88-Calculations!AG90-Calculations!AH90-Calculations!AI90</f>
        <v>358.033177550799</v>
      </c>
      <c r="AK90" s="21"/>
    </row>
    <row r="91" spans="2:37" x14ac:dyDescent="0.25">
      <c r="B91" s="17"/>
      <c r="C91" s="22">
        <v>86</v>
      </c>
      <c r="D91" s="22">
        <f>ET_Calcs!$I89*((1-Constantes!$D$21)*ET_Calcs!$K89+ET_Calcs!$L89)</f>
        <v>1.7565219906830627</v>
      </c>
      <c r="E91" s="22">
        <f>MIN(D91*Constantes!$D$19,0.8*(H90+Clima!$F89-F91-G91-Constantes!$D$12))</f>
        <v>1.0392648495329235</v>
      </c>
      <c r="F91" s="22">
        <f>IF(Clima!$F89&gt;0.05*Constantes!$D$20,((Clima!$F89-0.05*Constantes!$D$20)^2)/(Clima!$F89+0.95*Constantes!$D$20),0)</f>
        <v>0</v>
      </c>
      <c r="G91" s="22">
        <f>MAX(0,H90+Clima!$F89-F91-Constantes!$D$11)</f>
        <v>0</v>
      </c>
      <c r="H91" s="22">
        <f>H90+Clima!$F89-F91-E91-G91</f>
        <v>43.368339549844414</v>
      </c>
      <c r="I91" s="20"/>
      <c r="J91" s="22">
        <v>86</v>
      </c>
      <c r="K91" s="22">
        <f>ET_Calcs!$I89*((1-Constantes!$E$21)*ET_Calcs!$K89+ET_Calcs!$L89)</f>
        <v>1.7565219906830627</v>
      </c>
      <c r="L91" s="22">
        <f>MIN(K91*Constantes!$E$19,0.8*(O90+Clima!$F89-M91-N91-Constantes!$D$12))</f>
        <v>1.0392648495329235</v>
      </c>
      <c r="M91" s="22">
        <f>IF(Clima!$F89&gt;0.05*Constantes!$E$20,((Clima!$F89-0.05*Constantes!$E$20)^2)/(Clima!$F89+0.95*Constantes!$E$20),0)</f>
        <v>0</v>
      </c>
      <c r="N91" s="22">
        <f>MAX(0,O90+Clima!$F89-M91-Constantes!$D$11)</f>
        <v>0</v>
      </c>
      <c r="O91" s="22">
        <f>O90+Clima!$F89-M91-L91-N91</f>
        <v>43.368339549844414</v>
      </c>
      <c r="P91" s="22">
        <f>P90+(Coeficientes!$D$22*N91-Q91)/Coeficientes!$D$23</f>
        <v>0</v>
      </c>
      <c r="Q91" s="22">
        <f>10*Coeficientes!$D$24*P90/Constantes!$E$29</f>
        <v>0</v>
      </c>
      <c r="R91" s="22">
        <f>10000*(M91+Q91)*Escenarios!$E$7/Escenarios!$E$8</f>
        <v>0</v>
      </c>
      <c r="S91" s="22">
        <f>MAX(0,Constantes!$D$15/((Calculations!V90+Calculations!R91+Clima!$F89)^2)+Coeficientes!$D$12)</f>
        <v>2.9756836378183151</v>
      </c>
      <c r="T91" s="22">
        <f>MIN(ET_Calcs!$M89,0.8*(Calculations!V90+Calculations!R91+Clima!$F89-Calculations!S91-Constantes!$D$14))</f>
        <v>1.6951152803989922</v>
      </c>
      <c r="U91" s="22">
        <f>MAX(0,V90+R91+Clima!$F89-Calculations!S91-Calculations!T91-Constantes!$E$24)</f>
        <v>0</v>
      </c>
      <c r="V91" s="22">
        <f>V90+R91+Clima!$F89-Calculations!S91-Calculations!T91-Calculations!U91</f>
        <v>645.11047576981832</v>
      </c>
      <c r="W91" s="20"/>
      <c r="X91" s="22">
        <v>86</v>
      </c>
      <c r="Y91" s="22">
        <f>ET_Calcs!$I89*((1-Constantes!$F$21)*ET_Calcs!$K89+ET_Calcs!$L89)</f>
        <v>1.7565219906830627</v>
      </c>
      <c r="Z91" s="22">
        <f>MIN(Y91*Constantes!$F$19,0.8*(AC90+Clima!$F89-AA91-AB91-Constantes!$D$12))</f>
        <v>1.0392648495329235</v>
      </c>
      <c r="AA91" s="22">
        <f>IF(Clima!$F89&gt;0.05*Constantes!$F$20,((Clima!$F89-0.05*Constantes!$F$20)^2)/(Clima!$F89+0.95*Constantes!$F$20),0)</f>
        <v>0</v>
      </c>
      <c r="AB91" s="22">
        <f>MAX(0,AC90+Clima!$F89-AA91-Constantes!$D$11)</f>
        <v>0</v>
      </c>
      <c r="AC91" s="22">
        <f>AC90+Clima!$F89-AA91-Z91-AB91</f>
        <v>43.368339549844414</v>
      </c>
      <c r="AD91" s="22">
        <f>AD90+(Coeficientes!$D$22*AB91-AE91)/Coeficientes!$D$23</f>
        <v>0</v>
      </c>
      <c r="AE91" s="22">
        <f>10*Coeficientes!$D$24*AD90/Constantes!$F$29</f>
        <v>0</v>
      </c>
      <c r="AF91" s="22">
        <f>10000*(AA91+AE91)*Escenarios!$F$7/Escenarios!$F$8</f>
        <v>0</v>
      </c>
      <c r="AG91" s="22">
        <f>MAX(0,Constantes!$D$15/((Calculations!AJ90+Calculations!AF91+Clima!$F89)^2)+Coeficientes!$D$12)</f>
        <v>2.9199084974870031</v>
      </c>
      <c r="AH91" s="22">
        <f>MIN(ET_Calcs!$M89,0.8*(Calculations!AJ90+Calculations!AF91+Clima!$F89-Calculations!AG91-Constantes!$D$14))</f>
        <v>1.6951152803989922</v>
      </c>
      <c r="AI91" s="22">
        <f>MAX(0,AJ90+AF91+Clima!$F89-Calculations!AG91-Calculations!AH91-Constantes!$E$24)</f>
        <v>0</v>
      </c>
      <c r="AJ91" s="22">
        <f>AJ90+AF91+Clima!$F89-Calculations!AG91-Calculations!AH91-Calculations!AI91</f>
        <v>353.418153772913</v>
      </c>
      <c r="AK91" s="21"/>
    </row>
    <row r="92" spans="2:37" x14ac:dyDescent="0.25">
      <c r="B92" s="17"/>
      <c r="C92" s="22">
        <v>87</v>
      </c>
      <c r="D92" s="22">
        <f>ET_Calcs!$I90*((1-Constantes!$D$21)*ET_Calcs!$K90+ET_Calcs!$L90)</f>
        <v>1.7258623024316979</v>
      </c>
      <c r="E92" s="22">
        <f>MIN(D92*Constantes!$D$19,0.8*(H91+Clima!$F90-F92-G92-Constantes!$D$12))</f>
        <v>1.0211247200803513</v>
      </c>
      <c r="F92" s="22">
        <f>IF(Clima!$F90&gt;0.05*Constantes!$D$20,((Clima!$F90-0.05*Constantes!$D$20)^2)/(Clima!$F90+0.95*Constantes!$D$20),0)</f>
        <v>0</v>
      </c>
      <c r="G92" s="22">
        <f>MAX(0,H91+Clima!$F90-F92-Constantes!$D$11)</f>
        <v>0</v>
      </c>
      <c r="H92" s="22">
        <f>H91+Clima!$F90-F92-E92-G92</f>
        <v>42.347214829764063</v>
      </c>
      <c r="I92" s="20"/>
      <c r="J92" s="22">
        <v>87</v>
      </c>
      <c r="K92" s="22">
        <f>ET_Calcs!$I90*((1-Constantes!$E$21)*ET_Calcs!$K90+ET_Calcs!$L90)</f>
        <v>1.7258623024316979</v>
      </c>
      <c r="L92" s="22">
        <f>MIN(K92*Constantes!$E$19,0.8*(O91+Clima!$F90-M92-N92-Constantes!$D$12))</f>
        <v>1.0211247200803513</v>
      </c>
      <c r="M92" s="22">
        <f>IF(Clima!$F90&gt;0.05*Constantes!$E$20,((Clima!$F90-0.05*Constantes!$E$20)^2)/(Clima!$F90+0.95*Constantes!$E$20),0)</f>
        <v>0</v>
      </c>
      <c r="N92" s="22">
        <f>MAX(0,O91+Clima!$F90-M92-Constantes!$D$11)</f>
        <v>0</v>
      </c>
      <c r="O92" s="22">
        <f>O91+Clima!$F90-M92-L92-N92</f>
        <v>42.347214829764063</v>
      </c>
      <c r="P92" s="22">
        <f>P91+(Coeficientes!$D$22*N92-Q92)/Coeficientes!$D$23</f>
        <v>0</v>
      </c>
      <c r="Q92" s="22">
        <f>10*Coeficientes!$D$24*P91/Constantes!$E$29</f>
        <v>0</v>
      </c>
      <c r="R92" s="22">
        <f>10000*(M92+Q92)*Escenarios!$E$7/Escenarios!$E$8</f>
        <v>0</v>
      </c>
      <c r="S92" s="22">
        <f>MAX(0,Constantes!$D$15/((Calculations!V91+Calculations!R92+Clima!$F90)^2)+Coeficientes!$D$12)</f>
        <v>2.9753302471724239</v>
      </c>
      <c r="T92" s="22">
        <f>MIN(ET_Calcs!$M90,0.8*(Calculations!V91+Calculations!R92+Clima!$F90-Calculations!S92-Constantes!$D$14))</f>
        <v>1.6654797133878447</v>
      </c>
      <c r="U92" s="22">
        <f>MAX(0,V91+R92+Clima!$F90-Calculations!S92-Calculations!T92-Constantes!$E$24)</f>
        <v>0</v>
      </c>
      <c r="V92" s="22">
        <f>V91+R92+Clima!$F90-Calculations!S92-Calculations!T92-Calculations!U92</f>
        <v>640.469665809258</v>
      </c>
      <c r="W92" s="20"/>
      <c r="X92" s="22">
        <v>87</v>
      </c>
      <c r="Y92" s="22">
        <f>ET_Calcs!$I90*((1-Constantes!$F$21)*ET_Calcs!$K90+ET_Calcs!$L90)</f>
        <v>1.7258623024316979</v>
      </c>
      <c r="Z92" s="22">
        <f>MIN(Y92*Constantes!$F$19,0.8*(AC91+Clima!$F90-AA92-AB92-Constantes!$D$12))</f>
        <v>1.0211247200803513</v>
      </c>
      <c r="AA92" s="22">
        <f>IF(Clima!$F90&gt;0.05*Constantes!$F$20,((Clima!$F90-0.05*Constantes!$F$20)^2)/(Clima!$F90+0.95*Constantes!$F$20),0)</f>
        <v>0</v>
      </c>
      <c r="AB92" s="22">
        <f>MAX(0,AC91+Clima!$F90-AA92-Constantes!$D$11)</f>
        <v>0</v>
      </c>
      <c r="AC92" s="22">
        <f>AC91+Clima!$F90-AA92-Z92-AB92</f>
        <v>42.347214829764063</v>
      </c>
      <c r="AD92" s="22">
        <f>AD91+(Coeficientes!$D$22*AB92-AE92)/Coeficientes!$D$23</f>
        <v>0</v>
      </c>
      <c r="AE92" s="22">
        <f>10*Coeficientes!$D$24*AD91/Constantes!$F$29</f>
        <v>0</v>
      </c>
      <c r="AF92" s="22">
        <f>10000*(AA92+AE92)*Escenarios!$F$7/Escenarios!$F$8</f>
        <v>0</v>
      </c>
      <c r="AG92" s="22">
        <f>MAX(0,Constantes!$D$15/((Calculations!AJ91+Calculations!AF92+Clima!$F90)^2)+Coeficientes!$D$12)</f>
        <v>2.9178031301895127</v>
      </c>
      <c r="AH92" s="22">
        <f>MIN(ET_Calcs!$M90,0.8*(Calculations!AJ91+Calculations!AF92+Clima!$F90-Calculations!AG92-Constantes!$D$14))</f>
        <v>1.6654797133878447</v>
      </c>
      <c r="AI92" s="22">
        <f>MAX(0,AJ91+AF92+Clima!$F90-Calculations!AG92-Calculations!AH92-Constantes!$E$24)</f>
        <v>0</v>
      </c>
      <c r="AJ92" s="22">
        <f>AJ91+AF92+Clima!$F90-Calculations!AG92-Calculations!AH92-Calculations!AI92</f>
        <v>348.83487092933564</v>
      </c>
      <c r="AK92" s="21"/>
    </row>
    <row r="93" spans="2:37" x14ac:dyDescent="0.25">
      <c r="B93" s="17"/>
      <c r="C93" s="22">
        <v>88</v>
      </c>
      <c r="D93" s="22">
        <f>ET_Calcs!$I91*((1-Constantes!$D$21)*ET_Calcs!$K91+ET_Calcs!$L91)</f>
        <v>1.6906857193685469</v>
      </c>
      <c r="E93" s="22">
        <f>MIN(D93*Constantes!$D$19,0.8*(H92+Clima!$F91-F93-G93-Constantes!$D$12))</f>
        <v>1.0003121219471551</v>
      </c>
      <c r="F93" s="22">
        <f>IF(Clima!$F91&gt;0.05*Constantes!$D$20,((Clima!$F91-0.05*Constantes!$D$20)^2)/(Clima!$F91+0.95*Constantes!$D$20),0)</f>
        <v>0</v>
      </c>
      <c r="G93" s="22">
        <f>MAX(0,H92+Clima!$F91-F93-Constantes!$D$11)</f>
        <v>0</v>
      </c>
      <c r="H93" s="22">
        <f>H92+Clima!$F91-F93-E93-G93</f>
        <v>41.346902707816909</v>
      </c>
      <c r="I93" s="20"/>
      <c r="J93" s="22">
        <v>88</v>
      </c>
      <c r="K93" s="22">
        <f>ET_Calcs!$I91*((1-Constantes!$E$21)*ET_Calcs!$K91+ET_Calcs!$L91)</f>
        <v>1.6906857193685469</v>
      </c>
      <c r="L93" s="22">
        <f>MIN(K93*Constantes!$E$19,0.8*(O92+Clima!$F91-M93-N93-Constantes!$D$12))</f>
        <v>1.0003121219471551</v>
      </c>
      <c r="M93" s="22">
        <f>IF(Clima!$F91&gt;0.05*Constantes!$E$20,((Clima!$F91-0.05*Constantes!$E$20)^2)/(Clima!$F91+0.95*Constantes!$E$20),0)</f>
        <v>0</v>
      </c>
      <c r="N93" s="22">
        <f>MAX(0,O92+Clima!$F91-M93-Constantes!$D$11)</f>
        <v>0</v>
      </c>
      <c r="O93" s="22">
        <f>O92+Clima!$F91-M93-L93-N93</f>
        <v>41.346902707816909</v>
      </c>
      <c r="P93" s="22">
        <f>P92+(Coeficientes!$D$22*N93-Q93)/Coeficientes!$D$23</f>
        <v>0</v>
      </c>
      <c r="Q93" s="22">
        <f>10*Coeficientes!$D$24*P92/Constantes!$E$29</f>
        <v>0</v>
      </c>
      <c r="R93" s="22">
        <f>10000*(M93+Q93)*Escenarios!$E$7/Escenarios!$E$8</f>
        <v>0</v>
      </c>
      <c r="S93" s="22">
        <f>MAX(0,Constantes!$D$15/((Calculations!V92+Calculations!R93+Clima!$F91)^2)+Coeficientes!$D$12)</f>
        <v>2.9749714404200973</v>
      </c>
      <c r="T93" s="22">
        <f>MIN(ET_Calcs!$M91,0.8*(Calculations!V92+Calculations!R93+Clima!$F91-Calculations!S93-Constantes!$D$14))</f>
        <v>1.6315004235641957</v>
      </c>
      <c r="U93" s="22">
        <f>MAX(0,V92+R93+Clima!$F91-Calculations!S93-Calculations!T93-Constantes!$E$24)</f>
        <v>0</v>
      </c>
      <c r="V93" s="22">
        <f>V92+R93+Clima!$F91-Calculations!S93-Calculations!T93-Calculations!U93</f>
        <v>635.86319394527379</v>
      </c>
      <c r="W93" s="20"/>
      <c r="X93" s="22">
        <v>88</v>
      </c>
      <c r="Y93" s="22">
        <f>ET_Calcs!$I91*((1-Constantes!$F$21)*ET_Calcs!$K91+ET_Calcs!$L91)</f>
        <v>1.6906857193685469</v>
      </c>
      <c r="Z93" s="22">
        <f>MIN(Y93*Constantes!$F$19,0.8*(AC92+Clima!$F91-AA93-AB93-Constantes!$D$12))</f>
        <v>1.0003121219471551</v>
      </c>
      <c r="AA93" s="22">
        <f>IF(Clima!$F91&gt;0.05*Constantes!$F$20,((Clima!$F91-0.05*Constantes!$F$20)^2)/(Clima!$F91+0.95*Constantes!$F$20),0)</f>
        <v>0</v>
      </c>
      <c r="AB93" s="22">
        <f>MAX(0,AC92+Clima!$F91-AA93-Constantes!$D$11)</f>
        <v>0</v>
      </c>
      <c r="AC93" s="22">
        <f>AC92+Clima!$F91-AA93-Z93-AB93</f>
        <v>41.346902707816909</v>
      </c>
      <c r="AD93" s="22">
        <f>AD92+(Coeficientes!$D$22*AB93-AE93)/Coeficientes!$D$23</f>
        <v>0</v>
      </c>
      <c r="AE93" s="22">
        <f>10*Coeficientes!$D$24*AD92/Constantes!$F$29</f>
        <v>0</v>
      </c>
      <c r="AF93" s="22">
        <f>10000*(AA93+AE93)*Escenarios!$F$7/Escenarios!$F$8</f>
        <v>0</v>
      </c>
      <c r="AG93" s="22">
        <f>MAX(0,Constantes!$D$15/((Calculations!AJ92+Calculations!AF93+Clima!$F91)^2)+Coeficientes!$D$12)</f>
        <v>2.9156289988694688</v>
      </c>
      <c r="AH93" s="22">
        <f>MIN(ET_Calcs!$M91,0.8*(Calculations!AJ92+Calculations!AF93+Clima!$F91-Calculations!AG93-Constantes!$D$14))</f>
        <v>1.6315004235641957</v>
      </c>
      <c r="AI93" s="22">
        <f>MAX(0,AJ92+AF93+Clima!$F91-Calculations!AG93-Calculations!AH93-Constantes!$E$24)</f>
        <v>0</v>
      </c>
      <c r="AJ93" s="22">
        <f>AJ92+AF93+Clima!$F91-Calculations!AG93-Calculations!AH93-Calculations!AI93</f>
        <v>344.28774150690197</v>
      </c>
      <c r="AK93" s="21"/>
    </row>
    <row r="94" spans="2:37" x14ac:dyDescent="0.25">
      <c r="B94" s="17"/>
      <c r="C94" s="22">
        <v>89</v>
      </c>
      <c r="D94" s="22">
        <f>ET_Calcs!$I92*((1-Constantes!$D$21)*ET_Calcs!$K92+ET_Calcs!$L92)</f>
        <v>1.7202231671926</v>
      </c>
      <c r="E94" s="22">
        <f>MIN(D94*Constantes!$D$19,0.8*(H93+Clima!$F92-F94-G94-Constantes!$D$12))</f>
        <v>1.0177882659586024</v>
      </c>
      <c r="F94" s="22">
        <f>IF(Clima!$F92&gt;0.05*Constantes!$D$20,((Clima!$F92-0.05*Constantes!$D$20)^2)/(Clima!$F92+0.95*Constantes!$D$20),0)</f>
        <v>0</v>
      </c>
      <c r="G94" s="22">
        <f>MAX(0,H93+Clima!$F92-F94-Constantes!$D$11)</f>
        <v>0</v>
      </c>
      <c r="H94" s="22">
        <f>H93+Clima!$F92-F94-E94-G94</f>
        <v>40.329114441858309</v>
      </c>
      <c r="I94" s="20"/>
      <c r="J94" s="22">
        <v>89</v>
      </c>
      <c r="K94" s="22">
        <f>ET_Calcs!$I92*((1-Constantes!$E$21)*ET_Calcs!$K92+ET_Calcs!$L92)</f>
        <v>1.7202231671926</v>
      </c>
      <c r="L94" s="22">
        <f>MIN(K94*Constantes!$E$19,0.8*(O93+Clima!$F92-M94-N94-Constantes!$D$12))</f>
        <v>1.0177882659586024</v>
      </c>
      <c r="M94" s="22">
        <f>IF(Clima!$F92&gt;0.05*Constantes!$E$20,((Clima!$F92-0.05*Constantes!$E$20)^2)/(Clima!$F92+0.95*Constantes!$E$20),0)</f>
        <v>0</v>
      </c>
      <c r="N94" s="22">
        <f>MAX(0,O93+Clima!$F92-M94-Constantes!$D$11)</f>
        <v>0</v>
      </c>
      <c r="O94" s="22">
        <f>O93+Clima!$F92-M94-L94-N94</f>
        <v>40.329114441858309</v>
      </c>
      <c r="P94" s="22">
        <f>P93+(Coeficientes!$D$22*N94-Q94)/Coeficientes!$D$23</f>
        <v>0</v>
      </c>
      <c r="Q94" s="22">
        <f>10*Coeficientes!$D$24*P93/Constantes!$E$29</f>
        <v>0</v>
      </c>
      <c r="R94" s="22">
        <f>10000*(M94+Q94)*Escenarios!$E$7/Escenarios!$E$8</f>
        <v>0</v>
      </c>
      <c r="S94" s="22">
        <f>MAX(0,Constantes!$D$15/((Calculations!V93+Calculations!R94+Clima!$F92)^2)+Coeficientes!$D$12)</f>
        <v>2.9746074911479274</v>
      </c>
      <c r="T94" s="22">
        <f>MIN(ET_Calcs!$M92,0.8*(Calculations!V93+Calculations!R94+Clima!$F92-Calculations!S94-Constantes!$D$14))</f>
        <v>1.6598668654374638</v>
      </c>
      <c r="U94" s="22">
        <f>MAX(0,V93+R94+Clima!$F92-Calculations!S94-Calculations!T94-Constantes!$E$24)</f>
        <v>0</v>
      </c>
      <c r="V94" s="22">
        <f>V93+R94+Clima!$F92-Calculations!S94-Calculations!T94-Calculations!U94</f>
        <v>631.22871958868836</v>
      </c>
      <c r="W94" s="20"/>
      <c r="X94" s="22">
        <v>89</v>
      </c>
      <c r="Y94" s="22">
        <f>ET_Calcs!$I92*((1-Constantes!$F$21)*ET_Calcs!$K92+ET_Calcs!$L92)</f>
        <v>1.7202231671926</v>
      </c>
      <c r="Z94" s="22">
        <f>MIN(Y94*Constantes!$F$19,0.8*(AC93+Clima!$F92-AA94-AB94-Constantes!$D$12))</f>
        <v>1.0177882659586024</v>
      </c>
      <c r="AA94" s="22">
        <f>IF(Clima!$F92&gt;0.05*Constantes!$F$20,((Clima!$F92-0.05*Constantes!$F$20)^2)/(Clima!$F92+0.95*Constantes!$F$20),0)</f>
        <v>0</v>
      </c>
      <c r="AB94" s="22">
        <f>MAX(0,AC93+Clima!$F92-AA94-Constantes!$D$11)</f>
        <v>0</v>
      </c>
      <c r="AC94" s="22">
        <f>AC93+Clima!$F92-AA94-Z94-AB94</f>
        <v>40.329114441858309</v>
      </c>
      <c r="AD94" s="22">
        <f>AD93+(Coeficientes!$D$22*AB94-AE94)/Coeficientes!$D$23</f>
        <v>0</v>
      </c>
      <c r="AE94" s="22">
        <f>10*Coeficientes!$D$24*AD93/Constantes!$F$29</f>
        <v>0</v>
      </c>
      <c r="AF94" s="22">
        <f>10000*(AA94+AE94)*Escenarios!$F$7/Escenarios!$F$8</f>
        <v>0</v>
      </c>
      <c r="AG94" s="22">
        <f>MAX(0,Constantes!$D$15/((Calculations!AJ93+Calculations!AF94+Clima!$F92)^2)+Coeficientes!$D$12)</f>
        <v>2.9133856466493935</v>
      </c>
      <c r="AH94" s="22">
        <f>MIN(ET_Calcs!$M92,0.8*(Calculations!AJ93+Calculations!AF94+Clima!$F92-Calculations!AG94-Constantes!$D$14))</f>
        <v>1.6598668654374638</v>
      </c>
      <c r="AI94" s="22">
        <f>MAX(0,AJ93+AF94+Clima!$F92-Calculations!AG94-Calculations!AH94-Constantes!$E$24)</f>
        <v>0</v>
      </c>
      <c r="AJ94" s="22">
        <f>AJ93+AF94+Clima!$F92-Calculations!AG94-Calculations!AH94-Calculations!AI94</f>
        <v>339.71448899481516</v>
      </c>
      <c r="AK94" s="21"/>
    </row>
    <row r="95" spans="2:37" x14ac:dyDescent="0.25">
      <c r="B95" s="17"/>
      <c r="C95" s="22">
        <v>90</v>
      </c>
      <c r="D95" s="22">
        <f>ET_Calcs!$I93*((1-Constantes!$D$21)*ET_Calcs!$K93+ET_Calcs!$L93)</f>
        <v>1.6804651270353699</v>
      </c>
      <c r="E95" s="22">
        <f>MIN(D95*Constantes!$D$19,0.8*(H94+Clima!$F93-F95-G95-Constantes!$D$12))</f>
        <v>0.99426500018630204</v>
      </c>
      <c r="F95" s="22">
        <f>IF(Clima!$F93&gt;0.05*Constantes!$D$20,((Clima!$F93-0.05*Constantes!$D$20)^2)/(Clima!$F93+0.95*Constantes!$D$20),0)</f>
        <v>0</v>
      </c>
      <c r="G95" s="22">
        <f>MAX(0,H94+Clima!$F93-F95-Constantes!$D$11)</f>
        <v>0</v>
      </c>
      <c r="H95" s="22">
        <f>H94+Clima!$F93-F95-E95-G95</f>
        <v>39.334849441672006</v>
      </c>
      <c r="I95" s="20"/>
      <c r="J95" s="22">
        <v>90</v>
      </c>
      <c r="K95" s="22">
        <f>ET_Calcs!$I93*((1-Constantes!$E$21)*ET_Calcs!$K93+ET_Calcs!$L93)</f>
        <v>1.6804651270353699</v>
      </c>
      <c r="L95" s="22">
        <f>MIN(K95*Constantes!$E$19,0.8*(O94+Clima!$F93-M95-N95-Constantes!$D$12))</f>
        <v>0.99426500018630204</v>
      </c>
      <c r="M95" s="22">
        <f>IF(Clima!$F93&gt;0.05*Constantes!$E$20,((Clima!$F93-0.05*Constantes!$E$20)^2)/(Clima!$F93+0.95*Constantes!$E$20),0)</f>
        <v>0</v>
      </c>
      <c r="N95" s="22">
        <f>MAX(0,O94+Clima!$F93-M95-Constantes!$D$11)</f>
        <v>0</v>
      </c>
      <c r="O95" s="22">
        <f>O94+Clima!$F93-M95-L95-N95</f>
        <v>39.334849441672006</v>
      </c>
      <c r="P95" s="22">
        <f>P94+(Coeficientes!$D$22*N95-Q95)/Coeficientes!$D$23</f>
        <v>0</v>
      </c>
      <c r="Q95" s="22">
        <f>10*Coeficientes!$D$24*P94/Constantes!$E$29</f>
        <v>0</v>
      </c>
      <c r="R95" s="22">
        <f>10000*(M95+Q95)*Escenarios!$E$7/Escenarios!$E$8</f>
        <v>0</v>
      </c>
      <c r="S95" s="22">
        <f>MAX(0,Constantes!$D$15/((Calculations!V94+Calculations!R95+Clima!$F93)^2)+Coeficientes!$D$12)</f>
        <v>2.9742332593250915</v>
      </c>
      <c r="T95" s="22">
        <f>MIN(ET_Calcs!$M93,0.8*(Calculations!V94+Calculations!R95+Clima!$F93-Calculations!S95-Constantes!$D$14))</f>
        <v>1.6214719934634181</v>
      </c>
      <c r="U95" s="22">
        <f>MAX(0,V94+R95+Clima!$F93-Calculations!S95-Calculations!T95-Constantes!$E$24)</f>
        <v>0</v>
      </c>
      <c r="V95" s="22">
        <f>V94+R95+Clima!$F93-Calculations!S95-Calculations!T95-Calculations!U95</f>
        <v>626.63301433589993</v>
      </c>
      <c r="W95" s="20"/>
      <c r="X95" s="22">
        <v>90</v>
      </c>
      <c r="Y95" s="22">
        <f>ET_Calcs!$I93*((1-Constantes!$F$21)*ET_Calcs!$K93+ET_Calcs!$L93)</f>
        <v>1.6804651270353699</v>
      </c>
      <c r="Z95" s="22">
        <f>MIN(Y95*Constantes!$F$19,0.8*(AC94+Clima!$F93-AA95-AB95-Constantes!$D$12))</f>
        <v>0.99426500018630204</v>
      </c>
      <c r="AA95" s="22">
        <f>IF(Clima!$F93&gt;0.05*Constantes!$F$20,((Clima!$F93-0.05*Constantes!$F$20)^2)/(Clima!$F93+0.95*Constantes!$F$20),0)</f>
        <v>0</v>
      </c>
      <c r="AB95" s="22">
        <f>MAX(0,AC94+Clima!$F93-AA95-Constantes!$D$11)</f>
        <v>0</v>
      </c>
      <c r="AC95" s="22">
        <f>AC94+Clima!$F93-AA95-Z95-AB95</f>
        <v>39.334849441672006</v>
      </c>
      <c r="AD95" s="22">
        <f>AD94+(Coeficientes!$D$22*AB95-AE95)/Coeficientes!$D$23</f>
        <v>0</v>
      </c>
      <c r="AE95" s="22">
        <f>10*Coeficientes!$D$24*AD94/Constantes!$F$29</f>
        <v>0</v>
      </c>
      <c r="AF95" s="22">
        <f>10000*(AA95+AE95)*Escenarios!$F$7/Escenarios!$F$8</f>
        <v>0</v>
      </c>
      <c r="AG95" s="22">
        <f>MAX(0,Constantes!$D$15/((Calculations!AJ94+Calculations!AF95+Clima!$F93)^2)+Coeficientes!$D$12)</f>
        <v>2.9110379367748673</v>
      </c>
      <c r="AH95" s="22">
        <f>MIN(ET_Calcs!$M93,0.8*(Calculations!AJ94+Calculations!AF95+Clima!$F93-Calculations!AG95-Constantes!$D$14))</f>
        <v>1.6214719934634181</v>
      </c>
      <c r="AI95" s="22">
        <f>MAX(0,AJ94+AF95+Clima!$F93-Calculations!AG95-Calculations!AH95-Constantes!$E$24)</f>
        <v>0</v>
      </c>
      <c r="AJ95" s="22">
        <f>AJ94+AF95+Clima!$F93-Calculations!AG95-Calculations!AH95-Calculations!AI95</f>
        <v>335.18197906457686</v>
      </c>
      <c r="AK95" s="21"/>
    </row>
    <row r="96" spans="2:37" x14ac:dyDescent="0.25">
      <c r="B96" s="17"/>
      <c r="C96" s="22">
        <v>91</v>
      </c>
      <c r="D96" s="22">
        <f>ET_Calcs!$I94*((1-Constantes!$D$21)*ET_Calcs!$K94+ET_Calcs!$L94)</f>
        <v>1.6272573601266933</v>
      </c>
      <c r="E96" s="22">
        <f>MIN(D96*Constantes!$D$19,0.8*(H95+Clima!$F94-F96-G96-Constantes!$D$12))</f>
        <v>0.9627840610556595</v>
      </c>
      <c r="F96" s="22">
        <f>IF(Clima!$F94&gt;0.05*Constantes!$D$20,((Clima!$F94-0.05*Constantes!$D$20)^2)/(Clima!$F94+0.95*Constantes!$D$20),0)</f>
        <v>0</v>
      </c>
      <c r="G96" s="22">
        <f>MAX(0,H95+Clima!$F94-F96-Constantes!$D$11)</f>
        <v>0</v>
      </c>
      <c r="H96" s="22">
        <f>H95+Clima!$F94-F96-E96-G96</f>
        <v>38.372065380616348</v>
      </c>
      <c r="I96" s="20"/>
      <c r="J96" s="22">
        <v>91</v>
      </c>
      <c r="K96" s="22">
        <f>ET_Calcs!$I94*((1-Constantes!$E$21)*ET_Calcs!$K94+ET_Calcs!$L94)</f>
        <v>1.6272573601266933</v>
      </c>
      <c r="L96" s="22">
        <f>MIN(K96*Constantes!$E$19,0.8*(O95+Clima!$F94-M96-N96-Constantes!$D$12))</f>
        <v>0.9627840610556595</v>
      </c>
      <c r="M96" s="22">
        <f>IF(Clima!$F94&gt;0.05*Constantes!$E$20,((Clima!$F94-0.05*Constantes!$E$20)^2)/(Clima!$F94+0.95*Constantes!$E$20),0)</f>
        <v>0</v>
      </c>
      <c r="N96" s="22">
        <f>MAX(0,O95+Clima!$F94-M96-Constantes!$D$11)</f>
        <v>0</v>
      </c>
      <c r="O96" s="22">
        <f>O95+Clima!$F94-M96-L96-N96</f>
        <v>38.372065380616348</v>
      </c>
      <c r="P96" s="22">
        <f>P95+(Coeficientes!$D$22*N96-Q96)/Coeficientes!$D$23</f>
        <v>0</v>
      </c>
      <c r="Q96" s="22">
        <f>10*Coeficientes!$D$24*P95/Constantes!$E$29</f>
        <v>0</v>
      </c>
      <c r="R96" s="22">
        <f>10000*(M96+Q96)*Escenarios!$E$7/Escenarios!$E$8</f>
        <v>0</v>
      </c>
      <c r="S96" s="22">
        <f>MAX(0,Constantes!$D$15/((Calculations!V95+Calculations!R96+Clima!$F94)^2)+Coeficientes!$D$12)</f>
        <v>2.973853928605271</v>
      </c>
      <c r="T96" s="22">
        <f>MIN(ET_Calcs!$M94,0.8*(Calculations!V95+Calculations!R96+Clima!$F94-Calculations!S96-Constantes!$D$14))</f>
        <v>1.5701428057148381</v>
      </c>
      <c r="U96" s="22">
        <f>MAX(0,V95+R96+Clima!$F94-Calculations!S96-Calculations!T96-Constantes!$E$24)</f>
        <v>0</v>
      </c>
      <c r="V96" s="22">
        <f>V95+R96+Clima!$F94-Calculations!S96-Calculations!T96-Calculations!U96</f>
        <v>622.08901760157983</v>
      </c>
      <c r="W96" s="20"/>
      <c r="X96" s="22">
        <v>91</v>
      </c>
      <c r="Y96" s="22">
        <f>ET_Calcs!$I94*((1-Constantes!$F$21)*ET_Calcs!$K94+ET_Calcs!$L94)</f>
        <v>1.6272573601266933</v>
      </c>
      <c r="Z96" s="22">
        <f>MIN(Y96*Constantes!$F$19,0.8*(AC95+Clima!$F94-AA96-AB96-Constantes!$D$12))</f>
        <v>0.9627840610556595</v>
      </c>
      <c r="AA96" s="22">
        <f>IF(Clima!$F94&gt;0.05*Constantes!$F$20,((Clima!$F94-0.05*Constantes!$F$20)^2)/(Clima!$F94+0.95*Constantes!$F$20),0)</f>
        <v>0</v>
      </c>
      <c r="AB96" s="22">
        <f>MAX(0,AC95+Clima!$F94-AA96-Constantes!$D$11)</f>
        <v>0</v>
      </c>
      <c r="AC96" s="22">
        <f>AC95+Clima!$F94-AA96-Z96-AB96</f>
        <v>38.372065380616348</v>
      </c>
      <c r="AD96" s="22">
        <f>AD95+(Coeficientes!$D$22*AB96-AE96)/Coeficientes!$D$23</f>
        <v>0</v>
      </c>
      <c r="AE96" s="22">
        <f>10*Coeficientes!$D$24*AD95/Constantes!$F$29</f>
        <v>0</v>
      </c>
      <c r="AF96" s="22">
        <f>10000*(AA96+AE96)*Escenarios!$F$7/Escenarios!$F$8</f>
        <v>0</v>
      </c>
      <c r="AG96" s="22">
        <f>MAX(0,Constantes!$D$15/((Calculations!AJ95+Calculations!AF96+Clima!$F94)^2)+Coeficientes!$D$12)</f>
        <v>2.9086156840986881</v>
      </c>
      <c r="AH96" s="22">
        <f>MIN(ET_Calcs!$M94,0.8*(Calculations!AJ95+Calculations!AF96+Clima!$F94-Calculations!AG96-Constantes!$D$14))</f>
        <v>1.5701428057148381</v>
      </c>
      <c r="AI96" s="22">
        <f>MAX(0,AJ95+AF96+Clima!$F94-Calculations!AG96-Calculations!AH96-Constantes!$E$24)</f>
        <v>0</v>
      </c>
      <c r="AJ96" s="22">
        <f>AJ95+AF96+Clima!$F94-Calculations!AG96-Calculations!AH96-Calculations!AI96</f>
        <v>330.70322057476335</v>
      </c>
      <c r="AK96" s="21"/>
    </row>
    <row r="97" spans="2:37" x14ac:dyDescent="0.25">
      <c r="B97" s="17"/>
      <c r="C97" s="22">
        <v>92</v>
      </c>
      <c r="D97" s="22">
        <f>ET_Calcs!$I95*((1-Constantes!$D$21)*ET_Calcs!$K95+ET_Calcs!$L95)</f>
        <v>1.6743326348281742</v>
      </c>
      <c r="E97" s="22">
        <f>MIN(D97*Constantes!$D$19,0.8*(H96+Clima!$F95-F97-G97-Constantes!$D$12))</f>
        <v>0.99063664618630765</v>
      </c>
      <c r="F97" s="22">
        <f>IF(Clima!$F95&gt;0.05*Constantes!$D$20,((Clima!$F95-0.05*Constantes!$D$20)^2)/(Clima!$F95+0.95*Constantes!$D$20),0)</f>
        <v>0</v>
      </c>
      <c r="G97" s="22">
        <f>MAX(0,H96+Clima!$F95-F97-Constantes!$D$11)</f>
        <v>0</v>
      </c>
      <c r="H97" s="22">
        <f>H96+Clima!$F95-F97-E97-G97</f>
        <v>37.381428734430038</v>
      </c>
      <c r="I97" s="20"/>
      <c r="J97" s="22">
        <v>92</v>
      </c>
      <c r="K97" s="22">
        <f>ET_Calcs!$I95*((1-Constantes!$E$21)*ET_Calcs!$K95+ET_Calcs!$L95)</f>
        <v>1.6743326348281742</v>
      </c>
      <c r="L97" s="22">
        <f>MIN(K97*Constantes!$E$19,0.8*(O96+Clima!$F95-M97-N97-Constantes!$D$12))</f>
        <v>0.99063664618630765</v>
      </c>
      <c r="M97" s="22">
        <f>IF(Clima!$F95&gt;0.05*Constantes!$E$20,((Clima!$F95-0.05*Constantes!$E$20)^2)/(Clima!$F95+0.95*Constantes!$E$20),0)</f>
        <v>0</v>
      </c>
      <c r="N97" s="22">
        <f>MAX(0,O96+Clima!$F95-M97-Constantes!$D$11)</f>
        <v>0</v>
      </c>
      <c r="O97" s="22">
        <f>O96+Clima!$F95-M97-L97-N97</f>
        <v>37.381428734430038</v>
      </c>
      <c r="P97" s="22">
        <f>P96+(Coeficientes!$D$22*N97-Q97)/Coeficientes!$D$23</f>
        <v>0</v>
      </c>
      <c r="Q97" s="22">
        <f>10*Coeficientes!$D$24*P96/Constantes!$E$29</f>
        <v>0</v>
      </c>
      <c r="R97" s="22">
        <f>10000*(M97+Q97)*Escenarios!$E$7/Escenarios!$E$8</f>
        <v>0</v>
      </c>
      <c r="S97" s="22">
        <f>MAX(0,Constantes!$D$15/((Calculations!V96+Calculations!R97+Clima!$F95)^2)+Coeficientes!$D$12)</f>
        <v>2.9734705700506794</v>
      </c>
      <c r="T97" s="22">
        <f>MIN(ET_Calcs!$M95,0.8*(Calculations!V96+Calculations!R97+Clima!$F95-Calculations!S97-Constantes!$D$14))</f>
        <v>1.6153755048617604</v>
      </c>
      <c r="U97" s="22">
        <f>MAX(0,V96+R97+Clima!$F95-Calculations!S97-Calculations!T97-Constantes!$E$24)</f>
        <v>0</v>
      </c>
      <c r="V97" s="22">
        <f>V96+R97+Clima!$F95-Calculations!S97-Calculations!T97-Calculations!U97</f>
        <v>617.50017152666737</v>
      </c>
      <c r="W97" s="20"/>
      <c r="X97" s="22">
        <v>92</v>
      </c>
      <c r="Y97" s="22">
        <f>ET_Calcs!$I95*((1-Constantes!$F$21)*ET_Calcs!$K95+ET_Calcs!$L95)</f>
        <v>1.6743326348281742</v>
      </c>
      <c r="Z97" s="22">
        <f>MIN(Y97*Constantes!$F$19,0.8*(AC96+Clima!$F95-AA97-AB97-Constantes!$D$12))</f>
        <v>0.99063664618630765</v>
      </c>
      <c r="AA97" s="22">
        <f>IF(Clima!$F95&gt;0.05*Constantes!$F$20,((Clima!$F95-0.05*Constantes!$F$20)^2)/(Clima!$F95+0.95*Constantes!$F$20),0)</f>
        <v>0</v>
      </c>
      <c r="AB97" s="22">
        <f>MAX(0,AC96+Clima!$F95-AA97-Constantes!$D$11)</f>
        <v>0</v>
      </c>
      <c r="AC97" s="22">
        <f>AC96+Clima!$F95-AA97-Z97-AB97</f>
        <v>37.381428734430038</v>
      </c>
      <c r="AD97" s="22">
        <f>AD96+(Coeficientes!$D$22*AB97-AE97)/Coeficientes!$D$23</f>
        <v>0</v>
      </c>
      <c r="AE97" s="22">
        <f>10*Coeficientes!$D$24*AD96/Constantes!$F$29</f>
        <v>0</v>
      </c>
      <c r="AF97" s="22">
        <f>10000*(AA97+AE97)*Escenarios!$F$7/Escenarios!$F$8</f>
        <v>0</v>
      </c>
      <c r="AG97" s="22">
        <f>MAX(0,Constantes!$D$15/((Calculations!AJ96+Calculations!AF97+Clima!$F95)^2)+Coeficientes!$D$12)</f>
        <v>2.9061236623804731</v>
      </c>
      <c r="AH97" s="22">
        <f>MIN(ET_Calcs!$M95,0.8*(Calculations!AJ96+Calculations!AF97+Clima!$F95-Calculations!AG97-Constantes!$D$14))</f>
        <v>1.6153755048617604</v>
      </c>
      <c r="AI97" s="22">
        <f>MAX(0,AJ96+AF97+Clima!$F95-Calculations!AG97-Calculations!AH97-Constantes!$E$24)</f>
        <v>0</v>
      </c>
      <c r="AJ97" s="22">
        <f>AJ96+AF97+Clima!$F95-Calculations!AG97-Calculations!AH97-Calculations!AI97</f>
        <v>326.18172140752108</v>
      </c>
      <c r="AK97" s="21"/>
    </row>
    <row r="98" spans="2:37" x14ac:dyDescent="0.25">
      <c r="B98" s="17"/>
      <c r="C98" s="22">
        <v>93</v>
      </c>
      <c r="D98" s="22">
        <f>ET_Calcs!$I96*((1-Constantes!$D$21)*ET_Calcs!$K96+ET_Calcs!$L96)</f>
        <v>1.6755942723634385</v>
      </c>
      <c r="E98" s="22">
        <f>MIN(D98*Constantes!$D$19,0.8*(H97+Clima!$F96-F98-G98-Constantes!$D$12))</f>
        <v>0.99138310740353486</v>
      </c>
      <c r="F98" s="22">
        <f>IF(Clima!$F96&gt;0.05*Constantes!$D$20,((Clima!$F96-0.05*Constantes!$D$20)^2)/(Clima!$F96+0.95*Constantes!$D$20),0)</f>
        <v>0</v>
      </c>
      <c r="G98" s="22">
        <f>MAX(0,H97+Clima!$F96-F98-Constantes!$D$11)</f>
        <v>0</v>
      </c>
      <c r="H98" s="22">
        <f>H97+Clima!$F96-F98-E98-G98</f>
        <v>36.390045627026502</v>
      </c>
      <c r="I98" s="20"/>
      <c r="J98" s="22">
        <v>93</v>
      </c>
      <c r="K98" s="22">
        <f>ET_Calcs!$I96*((1-Constantes!$E$21)*ET_Calcs!$K96+ET_Calcs!$L96)</f>
        <v>1.6755942723634385</v>
      </c>
      <c r="L98" s="22">
        <f>MIN(K98*Constantes!$E$19,0.8*(O97+Clima!$F96-M98-N98-Constantes!$D$12))</f>
        <v>0.99138310740353486</v>
      </c>
      <c r="M98" s="22">
        <f>IF(Clima!$F96&gt;0.05*Constantes!$E$20,((Clima!$F96-0.05*Constantes!$E$20)^2)/(Clima!$F96+0.95*Constantes!$E$20),0)</f>
        <v>0</v>
      </c>
      <c r="N98" s="22">
        <f>MAX(0,O97+Clima!$F96-M98-Constantes!$D$11)</f>
        <v>0</v>
      </c>
      <c r="O98" s="22">
        <f>O97+Clima!$F96-M98-L98-N98</f>
        <v>36.390045627026502</v>
      </c>
      <c r="P98" s="22">
        <f>P97+(Coeficientes!$D$22*N98-Q98)/Coeficientes!$D$23</f>
        <v>0</v>
      </c>
      <c r="Q98" s="22">
        <f>10*Coeficientes!$D$24*P97/Constantes!$E$29</f>
        <v>0</v>
      </c>
      <c r="R98" s="22">
        <f>10000*(M98+Q98)*Escenarios!$E$7/Escenarios!$E$8</f>
        <v>0</v>
      </c>
      <c r="S98" s="22">
        <f>MAX(0,Constantes!$D$15/((Calculations!V97+Calculations!R98+Clima!$F96)^2)+Coeficientes!$D$12)</f>
        <v>2.9730748072021131</v>
      </c>
      <c r="T98" s="22">
        <f>MIN(ET_Calcs!$M96,0.8*(Calculations!V97+Calculations!R98+Clima!$F96-Calculations!S98-Constantes!$D$14))</f>
        <v>1.6164937133759378</v>
      </c>
      <c r="U98" s="22">
        <f>MAX(0,V97+R98+Clima!$F96-Calculations!S98-Calculations!T98-Constantes!$E$24)</f>
        <v>0</v>
      </c>
      <c r="V98" s="22">
        <f>V97+R98+Clima!$F96-Calculations!S98-Calculations!T98-Calculations!U98</f>
        <v>612.91060300608933</v>
      </c>
      <c r="W98" s="20"/>
      <c r="X98" s="22">
        <v>93</v>
      </c>
      <c r="Y98" s="22">
        <f>ET_Calcs!$I96*((1-Constantes!$F$21)*ET_Calcs!$K96+ET_Calcs!$L96)</f>
        <v>1.6755942723634385</v>
      </c>
      <c r="Z98" s="22">
        <f>MIN(Y98*Constantes!$F$19,0.8*(AC97+Clima!$F96-AA98-AB98-Constantes!$D$12))</f>
        <v>0.99138310740353486</v>
      </c>
      <c r="AA98" s="22">
        <f>IF(Clima!$F96&gt;0.05*Constantes!$F$20,((Clima!$F96-0.05*Constantes!$F$20)^2)/(Clima!$F96+0.95*Constantes!$F$20),0)</f>
        <v>0</v>
      </c>
      <c r="AB98" s="22">
        <f>MAX(0,AC97+Clima!$F96-AA98-Constantes!$D$11)</f>
        <v>0</v>
      </c>
      <c r="AC98" s="22">
        <f>AC97+Clima!$F96-AA98-Z98-AB98</f>
        <v>36.390045627026502</v>
      </c>
      <c r="AD98" s="22">
        <f>AD97+(Coeficientes!$D$22*AB98-AE98)/Coeficientes!$D$23</f>
        <v>0</v>
      </c>
      <c r="AE98" s="22">
        <f>10*Coeficientes!$D$24*AD97/Constantes!$F$29</f>
        <v>0</v>
      </c>
      <c r="AF98" s="22">
        <f>10000*(AA98+AE98)*Escenarios!$F$7/Escenarios!$F$8</f>
        <v>0</v>
      </c>
      <c r="AG98" s="22">
        <f>MAX(0,Constantes!$D$15/((Calculations!AJ97+Calculations!AF98+Clima!$F96)^2)+Coeficientes!$D$12)</f>
        <v>2.9035030145746226</v>
      </c>
      <c r="AH98" s="22">
        <f>MIN(ET_Calcs!$M96,0.8*(Calculations!AJ97+Calculations!AF98+Clima!$F96-Calculations!AG98-Constantes!$D$14))</f>
        <v>1.6164937133759378</v>
      </c>
      <c r="AI98" s="22">
        <f>MAX(0,AJ97+AF98+Clima!$F96-Calculations!AG98-Calculations!AH98-Constantes!$E$24)</f>
        <v>0</v>
      </c>
      <c r="AJ98" s="22">
        <f>AJ97+AF98+Clima!$F96-Calculations!AG98-Calculations!AH98-Calculations!AI98</f>
        <v>321.66172467957057</v>
      </c>
      <c r="AK98" s="21"/>
    </row>
    <row r="99" spans="2:37" x14ac:dyDescent="0.25">
      <c r="B99" s="17"/>
      <c r="C99" s="22">
        <v>94</v>
      </c>
      <c r="D99" s="22">
        <f>ET_Calcs!$I97*((1-Constantes!$D$21)*ET_Calcs!$K97+ET_Calcs!$L97)</f>
        <v>1.6586722089409831</v>
      </c>
      <c r="E99" s="22">
        <f>MIN(D99*Constantes!$D$19,0.8*(H98+Clima!$F97-F99-G99-Constantes!$D$12))</f>
        <v>0.98137098925767219</v>
      </c>
      <c r="F99" s="22">
        <f>IF(Clima!$F97&gt;0.05*Constantes!$D$20,((Clima!$F97-0.05*Constantes!$D$20)^2)/(Clima!$F97+0.95*Constantes!$D$20),0)</f>
        <v>0</v>
      </c>
      <c r="G99" s="22">
        <f>MAX(0,H98+Clima!$F97-F99-Constantes!$D$11)</f>
        <v>0</v>
      </c>
      <c r="H99" s="22">
        <f>H98+Clima!$F97-F99-E99-G99</f>
        <v>35.408674637768833</v>
      </c>
      <c r="I99" s="20"/>
      <c r="J99" s="22">
        <v>94</v>
      </c>
      <c r="K99" s="22">
        <f>ET_Calcs!$I97*((1-Constantes!$E$21)*ET_Calcs!$K97+ET_Calcs!$L97)</f>
        <v>1.6586722089409831</v>
      </c>
      <c r="L99" s="22">
        <f>MIN(K99*Constantes!$E$19,0.8*(O98+Clima!$F97-M99-N99-Constantes!$D$12))</f>
        <v>0.98137098925767219</v>
      </c>
      <c r="M99" s="22">
        <f>IF(Clima!$F97&gt;0.05*Constantes!$E$20,((Clima!$F97-0.05*Constantes!$E$20)^2)/(Clima!$F97+0.95*Constantes!$E$20),0)</f>
        <v>0</v>
      </c>
      <c r="N99" s="22">
        <f>MAX(0,O98+Clima!$F97-M99-Constantes!$D$11)</f>
        <v>0</v>
      </c>
      <c r="O99" s="22">
        <f>O98+Clima!$F97-M99-L99-N99</f>
        <v>35.408674637768833</v>
      </c>
      <c r="P99" s="22">
        <f>P98+(Coeficientes!$D$22*N99-Q99)/Coeficientes!$D$23</f>
        <v>0</v>
      </c>
      <c r="Q99" s="22">
        <f>10*Coeficientes!$D$24*P98/Constantes!$E$29</f>
        <v>0</v>
      </c>
      <c r="R99" s="22">
        <f>10000*(M99+Q99)*Escenarios!$E$7/Escenarios!$E$8</f>
        <v>0</v>
      </c>
      <c r="S99" s="22">
        <f>MAX(0,Constantes!$D$15/((Calculations!V98+Calculations!R99+Clima!$F97)^2)+Coeficientes!$D$12)</f>
        <v>2.9726700575012575</v>
      </c>
      <c r="T99" s="22">
        <f>MIN(ET_Calcs!$M97,0.8*(Calculations!V98+Calculations!R99+Clima!$F97-Calculations!S99-Constantes!$D$14))</f>
        <v>1.6000970405815735</v>
      </c>
      <c r="U99" s="22">
        <f>MAX(0,V98+R99+Clima!$F97-Calculations!S99-Calculations!T99-Constantes!$E$24)</f>
        <v>0</v>
      </c>
      <c r="V99" s="22">
        <f>V98+R99+Clima!$F97-Calculations!S99-Calculations!T99-Calculations!U99</f>
        <v>608.33783590800658</v>
      </c>
      <c r="W99" s="20"/>
      <c r="X99" s="22">
        <v>94</v>
      </c>
      <c r="Y99" s="22">
        <f>ET_Calcs!$I97*((1-Constantes!$F$21)*ET_Calcs!$K97+ET_Calcs!$L97)</f>
        <v>1.6586722089409831</v>
      </c>
      <c r="Z99" s="22">
        <f>MIN(Y99*Constantes!$F$19,0.8*(AC98+Clima!$F97-AA99-AB99-Constantes!$D$12))</f>
        <v>0.98137098925767219</v>
      </c>
      <c r="AA99" s="22">
        <f>IF(Clima!$F97&gt;0.05*Constantes!$F$20,((Clima!$F97-0.05*Constantes!$F$20)^2)/(Clima!$F97+0.95*Constantes!$F$20),0)</f>
        <v>0</v>
      </c>
      <c r="AB99" s="22">
        <f>MAX(0,AC98+Clima!$F97-AA99-Constantes!$D$11)</f>
        <v>0</v>
      </c>
      <c r="AC99" s="22">
        <f>AC98+Clima!$F97-AA99-Z99-AB99</f>
        <v>35.408674637768833</v>
      </c>
      <c r="AD99" s="22">
        <f>AD98+(Coeficientes!$D$22*AB99-AE99)/Coeficientes!$D$23</f>
        <v>0</v>
      </c>
      <c r="AE99" s="22">
        <f>10*Coeficientes!$D$24*AD98/Constantes!$F$29</f>
        <v>0</v>
      </c>
      <c r="AF99" s="22">
        <f>10000*(AA99+AE99)*Escenarios!$F$7/Escenarios!$F$8</f>
        <v>0</v>
      </c>
      <c r="AG99" s="22">
        <f>MAX(0,Constantes!$D$15/((Calculations!AJ98+Calculations!AF99+Clima!$F97)^2)+Coeficientes!$D$12)</f>
        <v>2.9007720053709098</v>
      </c>
      <c r="AH99" s="22">
        <f>MIN(ET_Calcs!$M97,0.8*(Calculations!AJ98+Calculations!AF99+Clima!$F97-Calculations!AG99-Constantes!$D$14))</f>
        <v>1.6000970405815735</v>
      </c>
      <c r="AI99" s="22">
        <f>MAX(0,AJ98+AF99+Clima!$F97-Calculations!AG99-Calculations!AH99-Constantes!$E$24)</f>
        <v>0</v>
      </c>
      <c r="AJ99" s="22">
        <f>AJ98+AF99+Clima!$F97-Calculations!AG99-Calculations!AH99-Calculations!AI99</f>
        <v>317.1608556336181</v>
      </c>
      <c r="AK99" s="21"/>
    </row>
    <row r="100" spans="2:37" x14ac:dyDescent="0.25">
      <c r="B100" s="17"/>
      <c r="C100" s="22">
        <v>95</v>
      </c>
      <c r="D100" s="22">
        <f>ET_Calcs!$I98*((1-Constantes!$D$21)*ET_Calcs!$K98+ET_Calcs!$L98)</f>
        <v>1.6104338714322319</v>
      </c>
      <c r="E100" s="22">
        <f>MIN(D100*Constantes!$D$19,0.8*(H99+Clima!$F98-F100-G100-Constantes!$D$12))</f>
        <v>0.9528302656922043</v>
      </c>
      <c r="F100" s="22">
        <f>IF(Clima!$F98&gt;0.05*Constantes!$D$20,((Clima!$F98-0.05*Constantes!$D$20)^2)/(Clima!$F98+0.95*Constantes!$D$20),0)</f>
        <v>0</v>
      </c>
      <c r="G100" s="22">
        <f>MAX(0,H99+Clima!$F98-F100-Constantes!$D$11)</f>
        <v>0</v>
      </c>
      <c r="H100" s="22">
        <f>H99+Clima!$F98-F100-E100-G100</f>
        <v>34.455844372076626</v>
      </c>
      <c r="I100" s="20"/>
      <c r="J100" s="22">
        <v>95</v>
      </c>
      <c r="K100" s="22">
        <f>ET_Calcs!$I98*((1-Constantes!$E$21)*ET_Calcs!$K98+ET_Calcs!$L98)</f>
        <v>1.6104338714322319</v>
      </c>
      <c r="L100" s="22">
        <f>MIN(K100*Constantes!$E$19,0.8*(O99+Clima!$F98-M100-N100-Constantes!$D$12))</f>
        <v>0.9528302656922043</v>
      </c>
      <c r="M100" s="22">
        <f>IF(Clima!$F98&gt;0.05*Constantes!$E$20,((Clima!$F98-0.05*Constantes!$E$20)^2)/(Clima!$F98+0.95*Constantes!$E$20),0)</f>
        <v>0</v>
      </c>
      <c r="N100" s="22">
        <f>MAX(0,O99+Clima!$F98-M100-Constantes!$D$11)</f>
        <v>0</v>
      </c>
      <c r="O100" s="22">
        <f>O99+Clima!$F98-M100-L100-N100</f>
        <v>34.455844372076626</v>
      </c>
      <c r="P100" s="22">
        <f>P99+(Coeficientes!$D$22*N100-Q100)/Coeficientes!$D$23</f>
        <v>0</v>
      </c>
      <c r="Q100" s="22">
        <f>10*Coeficientes!$D$24*P99/Constantes!$E$29</f>
        <v>0</v>
      </c>
      <c r="R100" s="22">
        <f>10000*(M100+Q100)*Escenarios!$E$7/Escenarios!$E$8</f>
        <v>0</v>
      </c>
      <c r="S100" s="22">
        <f>MAX(0,Constantes!$D$15/((Calculations!V99+Calculations!R100+Clima!$F98)^2)+Coeficientes!$D$12)</f>
        <v>2.9722576446738231</v>
      </c>
      <c r="T100" s="22">
        <f>MIN(ET_Calcs!$M98,0.8*(Calculations!V99+Calculations!R100+Clima!$F98-Calculations!S100-Constantes!$D$14))</f>
        <v>1.5535532049034391</v>
      </c>
      <c r="U100" s="22">
        <f>MAX(0,V99+R100+Clima!$F98-Calculations!S100-Calculations!T100-Constantes!$E$24)</f>
        <v>0</v>
      </c>
      <c r="V100" s="22">
        <f>V99+R100+Clima!$F98-Calculations!S100-Calculations!T100-Calculations!U100</f>
        <v>603.8120250584293</v>
      </c>
      <c r="W100" s="20"/>
      <c r="X100" s="22">
        <v>95</v>
      </c>
      <c r="Y100" s="22">
        <f>ET_Calcs!$I98*((1-Constantes!$F$21)*ET_Calcs!$K98+ET_Calcs!$L98)</f>
        <v>1.6104338714322319</v>
      </c>
      <c r="Z100" s="22">
        <f>MIN(Y100*Constantes!$F$19,0.8*(AC99+Clima!$F98-AA100-AB100-Constantes!$D$12))</f>
        <v>0.9528302656922043</v>
      </c>
      <c r="AA100" s="22">
        <f>IF(Clima!$F98&gt;0.05*Constantes!$F$20,((Clima!$F98-0.05*Constantes!$F$20)^2)/(Clima!$F98+0.95*Constantes!$F$20),0)</f>
        <v>0</v>
      </c>
      <c r="AB100" s="22">
        <f>MAX(0,AC99+Clima!$F98-AA100-Constantes!$D$11)</f>
        <v>0</v>
      </c>
      <c r="AC100" s="22">
        <f>AC99+Clima!$F98-AA100-Z100-AB100</f>
        <v>34.455844372076626</v>
      </c>
      <c r="AD100" s="22">
        <f>AD99+(Coeficientes!$D$22*AB100-AE100)/Coeficientes!$D$23</f>
        <v>0</v>
      </c>
      <c r="AE100" s="22">
        <f>10*Coeficientes!$D$24*AD99/Constantes!$F$29</f>
        <v>0</v>
      </c>
      <c r="AF100" s="22">
        <f>10000*(AA100+AE100)*Escenarios!$F$7/Escenarios!$F$8</f>
        <v>0</v>
      </c>
      <c r="AG100" s="22">
        <f>MAX(0,Constantes!$D$15/((Calculations!AJ99+Calculations!AF100+Clima!$F98)^2)+Coeficientes!$D$12)</f>
        <v>2.8979357084814144</v>
      </c>
      <c r="AH100" s="22">
        <f>MIN(ET_Calcs!$M98,0.8*(Calculations!AJ99+Calculations!AF100+Clima!$F98-Calculations!AG100-Constantes!$D$14))</f>
        <v>1.5535532049034391</v>
      </c>
      <c r="AI100" s="22">
        <f>MAX(0,AJ99+AF100+Clima!$F98-Calculations!AG100-Calculations!AH100-Constantes!$E$24)</f>
        <v>0</v>
      </c>
      <c r="AJ100" s="22">
        <f>AJ99+AF100+Clima!$F98-Calculations!AG100-Calculations!AH100-Calculations!AI100</f>
        <v>312.70936672023322</v>
      </c>
      <c r="AK100" s="21"/>
    </row>
    <row r="101" spans="2:37" x14ac:dyDescent="0.25">
      <c r="B101" s="17"/>
      <c r="C101" s="22">
        <v>96</v>
      </c>
      <c r="D101" s="22">
        <f>ET_Calcs!$I99*((1-Constantes!$D$21)*ET_Calcs!$K99+ET_Calcs!$L99)</f>
        <v>1.6204161788331608</v>
      </c>
      <c r="E101" s="22">
        <f>MIN(D101*Constantes!$D$19,0.8*(H100+Clima!$F99-F101-G101-Constantes!$D$12))</f>
        <v>0.95873640364780333</v>
      </c>
      <c r="F101" s="22">
        <f>IF(Clima!$F99&gt;0.05*Constantes!$D$20,((Clima!$F99-0.05*Constantes!$D$20)^2)/(Clima!$F99+0.95*Constantes!$D$20),0)</f>
        <v>0</v>
      </c>
      <c r="G101" s="22">
        <f>MAX(0,H100+Clima!$F99-F101-Constantes!$D$11)</f>
        <v>0</v>
      </c>
      <c r="H101" s="22">
        <f>H100+Clima!$F99-F101-E101-G101</f>
        <v>33.497107968428821</v>
      </c>
      <c r="I101" s="20"/>
      <c r="J101" s="22">
        <v>96</v>
      </c>
      <c r="K101" s="22">
        <f>ET_Calcs!$I99*((1-Constantes!$E$21)*ET_Calcs!$K99+ET_Calcs!$L99)</f>
        <v>1.6204161788331608</v>
      </c>
      <c r="L101" s="22">
        <f>MIN(K101*Constantes!$E$19,0.8*(O100+Clima!$F99-M101-N101-Constantes!$D$12))</f>
        <v>0.95873640364780333</v>
      </c>
      <c r="M101" s="22">
        <f>IF(Clima!$F99&gt;0.05*Constantes!$E$20,((Clima!$F99-0.05*Constantes!$E$20)^2)/(Clima!$F99+0.95*Constantes!$E$20),0)</f>
        <v>0</v>
      </c>
      <c r="N101" s="22">
        <f>MAX(0,O100+Clima!$F99-M101-Constantes!$D$11)</f>
        <v>0</v>
      </c>
      <c r="O101" s="22">
        <f>O100+Clima!$F99-M101-L101-N101</f>
        <v>33.497107968428821</v>
      </c>
      <c r="P101" s="22">
        <f>P100+(Coeficientes!$D$22*N101-Q101)/Coeficientes!$D$23</f>
        <v>0</v>
      </c>
      <c r="Q101" s="22">
        <f>10*Coeficientes!$D$24*P100/Constantes!$E$29</f>
        <v>0</v>
      </c>
      <c r="R101" s="22">
        <f>10000*(M101+Q101)*Escenarios!$E$7/Escenarios!$E$8</f>
        <v>0</v>
      </c>
      <c r="S101" s="22">
        <f>MAX(0,Constantes!$D$15/((Calculations!V100+Calculations!R101+Clima!$F99)^2)+Coeficientes!$D$12)</f>
        <v>2.9718402061466729</v>
      </c>
      <c r="T101" s="22">
        <f>MIN(ET_Calcs!$M99,0.8*(Calculations!V100+Calculations!R101+Clima!$F99-Calculations!S101-Constantes!$D$14))</f>
        <v>1.5630596744710579</v>
      </c>
      <c r="U101" s="22">
        <f>MAX(0,V100+R101+Clima!$F99-Calculations!S101-Calculations!T101-Constantes!$E$24)</f>
        <v>0</v>
      </c>
      <c r="V101" s="22">
        <f>V100+R101+Clima!$F99-Calculations!S101-Calculations!T101-Calculations!U101</f>
        <v>599.27712517781151</v>
      </c>
      <c r="W101" s="20"/>
      <c r="X101" s="22">
        <v>96</v>
      </c>
      <c r="Y101" s="22">
        <f>ET_Calcs!$I99*((1-Constantes!$F$21)*ET_Calcs!$K99+ET_Calcs!$L99)</f>
        <v>1.6204161788331608</v>
      </c>
      <c r="Z101" s="22">
        <f>MIN(Y101*Constantes!$F$19,0.8*(AC100+Clima!$F99-AA101-AB101-Constantes!$D$12))</f>
        <v>0.95873640364780333</v>
      </c>
      <c r="AA101" s="22">
        <f>IF(Clima!$F99&gt;0.05*Constantes!$F$20,((Clima!$F99-0.05*Constantes!$F$20)^2)/(Clima!$F99+0.95*Constantes!$F$20),0)</f>
        <v>0</v>
      </c>
      <c r="AB101" s="22">
        <f>MAX(0,AC100+Clima!$F99-AA101-Constantes!$D$11)</f>
        <v>0</v>
      </c>
      <c r="AC101" s="22">
        <f>AC100+Clima!$F99-AA101-Z101-AB101</f>
        <v>33.497107968428821</v>
      </c>
      <c r="AD101" s="22">
        <f>AD100+(Coeficientes!$D$22*AB101-AE101)/Coeficientes!$D$23</f>
        <v>0</v>
      </c>
      <c r="AE101" s="22">
        <f>10*Coeficientes!$D$24*AD100/Constantes!$F$29</f>
        <v>0</v>
      </c>
      <c r="AF101" s="22">
        <f>10000*(AA101+AE101)*Escenarios!$F$7/Escenarios!$F$8</f>
        <v>0</v>
      </c>
      <c r="AG101" s="22">
        <f>MAX(0,Constantes!$D$15/((Calculations!AJ100+Calculations!AF101+Clima!$F99)^2)+Coeficientes!$D$12)</f>
        <v>2.8950092092227648</v>
      </c>
      <c r="AH101" s="22">
        <f>MIN(ET_Calcs!$M99,0.8*(Calculations!AJ100+Calculations!AF101+Clima!$F99-Calculations!AG101-Constantes!$D$14))</f>
        <v>1.5630596744710579</v>
      </c>
      <c r="AI101" s="22">
        <f>MAX(0,AJ100+AF101+Clima!$F99-Calculations!AG101-Calculations!AH101-Constantes!$E$24)</f>
        <v>0</v>
      </c>
      <c r="AJ101" s="22">
        <f>AJ100+AF101+Clima!$F99-Calculations!AG101-Calculations!AH101-Calculations!AI101</f>
        <v>308.25129783653938</v>
      </c>
      <c r="AK101" s="21"/>
    </row>
    <row r="102" spans="2:37" x14ac:dyDescent="0.25">
      <c r="B102" s="17"/>
      <c r="C102" s="22">
        <v>97</v>
      </c>
      <c r="D102" s="22">
        <f>ET_Calcs!$I100*((1-Constantes!$D$21)*ET_Calcs!$K100+ET_Calcs!$L100)</f>
        <v>1.6789597779068888</v>
      </c>
      <c r="E102" s="22">
        <f>MIN(D102*Constantes!$D$19,0.8*(H101+Clima!$F100-F102-G102-Constantes!$D$12))</f>
        <v>0.99337434442235284</v>
      </c>
      <c r="F102" s="22">
        <f>IF(Clima!$F100&gt;0.05*Constantes!$D$20,((Clima!$F100-0.05*Constantes!$D$20)^2)/(Clima!$F100+0.95*Constantes!$D$20),0)</f>
        <v>0</v>
      </c>
      <c r="G102" s="22">
        <f>MAX(0,H101+Clima!$F100-F102-Constantes!$D$11)</f>
        <v>0</v>
      </c>
      <c r="H102" s="22">
        <f>H101+Clima!$F100-F102-E102-G102</f>
        <v>35.603733624006473</v>
      </c>
      <c r="I102" s="20"/>
      <c r="J102" s="22">
        <v>97</v>
      </c>
      <c r="K102" s="22">
        <f>ET_Calcs!$I100*((1-Constantes!$E$21)*ET_Calcs!$K100+ET_Calcs!$L100)</f>
        <v>1.6789597779068888</v>
      </c>
      <c r="L102" s="22">
        <f>MIN(K102*Constantes!$E$19,0.8*(O101+Clima!$F100-M102-N102-Constantes!$D$12))</f>
        <v>0.99337434442235284</v>
      </c>
      <c r="M102" s="22">
        <f>IF(Clima!$F100&gt;0.05*Constantes!$E$20,((Clima!$F100-0.05*Constantes!$E$20)^2)/(Clima!$F100+0.95*Constantes!$E$20),0)</f>
        <v>0</v>
      </c>
      <c r="N102" s="22">
        <f>MAX(0,O101+Clima!$F100-M102-Constantes!$D$11)</f>
        <v>0</v>
      </c>
      <c r="O102" s="22">
        <f>O101+Clima!$F100-M102-L102-N102</f>
        <v>35.603733624006473</v>
      </c>
      <c r="P102" s="22">
        <f>P101+(Coeficientes!$D$22*N102-Q102)/Coeficientes!$D$23</f>
        <v>0</v>
      </c>
      <c r="Q102" s="22">
        <f>10*Coeficientes!$D$24*P101/Constantes!$E$29</f>
        <v>0</v>
      </c>
      <c r="R102" s="22">
        <f>10000*(M102+Q102)*Escenarios!$E$7/Escenarios!$E$8</f>
        <v>0</v>
      </c>
      <c r="S102" s="22">
        <f>MAX(0,Constantes!$D$15/((Calculations!V101+Calculations!R102+Clima!$F100)^2)+Coeficientes!$D$12)</f>
        <v>2.9717058895913757</v>
      </c>
      <c r="T102" s="22">
        <f>MIN(ET_Calcs!$M100,0.8*(Calculations!V101+Calculations!R102+Clima!$F100-Calculations!S102-Constantes!$D$14))</f>
        <v>1.619336014333342</v>
      </c>
      <c r="U102" s="22">
        <f>MAX(0,V101+R102+Clima!$F100-Calculations!S102-Calculations!T102-Constantes!$E$24)</f>
        <v>0</v>
      </c>
      <c r="V102" s="22">
        <f>V101+R102+Clima!$F100-Calculations!S102-Calculations!T102-Calculations!U102</f>
        <v>597.78608327388679</v>
      </c>
      <c r="W102" s="20"/>
      <c r="X102" s="22">
        <v>97</v>
      </c>
      <c r="Y102" s="22">
        <f>ET_Calcs!$I100*((1-Constantes!$F$21)*ET_Calcs!$K100+ET_Calcs!$L100)</f>
        <v>1.6789597779068888</v>
      </c>
      <c r="Z102" s="22">
        <f>MIN(Y102*Constantes!$F$19,0.8*(AC101+Clima!$F100-AA102-AB102-Constantes!$D$12))</f>
        <v>0.99337434442235284</v>
      </c>
      <c r="AA102" s="22">
        <f>IF(Clima!$F100&gt;0.05*Constantes!$F$20,((Clima!$F100-0.05*Constantes!$F$20)^2)/(Clima!$F100+0.95*Constantes!$F$20),0)</f>
        <v>0</v>
      </c>
      <c r="AB102" s="22">
        <f>MAX(0,AC101+Clima!$F100-AA102-Constantes!$D$11)</f>
        <v>0</v>
      </c>
      <c r="AC102" s="22">
        <f>AC101+Clima!$F100-AA102-Z102-AB102</f>
        <v>35.603733624006473</v>
      </c>
      <c r="AD102" s="22">
        <f>AD101+(Coeficientes!$D$22*AB102-AE102)/Coeficientes!$D$23</f>
        <v>0</v>
      </c>
      <c r="AE102" s="22">
        <f>10*Coeficientes!$D$24*AD101/Constantes!$F$29</f>
        <v>0</v>
      </c>
      <c r="AF102" s="22">
        <f>10000*(AA102+AE102)*Escenarios!$F$7/Escenarios!$F$8</f>
        <v>0</v>
      </c>
      <c r="AG102" s="22">
        <f>MAX(0,Constantes!$D$15/((Calculations!AJ101+Calculations!AF102+Clima!$F100)^2)+Coeficientes!$D$12)</f>
        <v>2.8940913027043331</v>
      </c>
      <c r="AH102" s="22">
        <f>MIN(ET_Calcs!$M100,0.8*(Calculations!AJ101+Calculations!AF102+Clima!$F100-Calculations!AG102-Constantes!$D$14))</f>
        <v>1.619336014333342</v>
      </c>
      <c r="AI102" s="22">
        <f>MAX(0,AJ101+AF102+Clima!$F100-Calculations!AG102-Calculations!AH102-Constantes!$E$24)</f>
        <v>0</v>
      </c>
      <c r="AJ102" s="22">
        <f>AJ101+AF102+Clima!$F100-Calculations!AG102-Calculations!AH102-Calculations!AI102</f>
        <v>306.83787051950173</v>
      </c>
      <c r="AK102" s="21"/>
    </row>
    <row r="103" spans="2:37" x14ac:dyDescent="0.25">
      <c r="B103" s="17"/>
      <c r="C103" s="22">
        <v>98</v>
      </c>
      <c r="D103" s="22">
        <f>ET_Calcs!$I101*((1-Constantes!$D$21)*ET_Calcs!$K101+ET_Calcs!$L101)</f>
        <v>1.6749754064090077</v>
      </c>
      <c r="E103" s="22">
        <f>MIN(D103*Constantes!$D$19,0.8*(H102+Clima!$F101-F103-G103-Constantes!$D$12))</f>
        <v>0.99101694880351499</v>
      </c>
      <c r="F103" s="22">
        <f>IF(Clima!$F101&gt;0.05*Constantes!$D$20,((Clima!$F101-0.05*Constantes!$D$20)^2)/(Clima!$F101+0.95*Constantes!$D$20),0)</f>
        <v>0</v>
      </c>
      <c r="G103" s="22">
        <f>MAX(0,H102+Clima!$F101-F103-Constantes!$D$11)</f>
        <v>0</v>
      </c>
      <c r="H103" s="22">
        <f>H102+Clima!$F101-F103-E103-G103</f>
        <v>38.312716675202964</v>
      </c>
      <c r="I103" s="20"/>
      <c r="J103" s="22">
        <v>98</v>
      </c>
      <c r="K103" s="22">
        <f>ET_Calcs!$I101*((1-Constantes!$E$21)*ET_Calcs!$K101+ET_Calcs!$L101)</f>
        <v>1.6749754064090077</v>
      </c>
      <c r="L103" s="22">
        <f>MIN(K103*Constantes!$E$19,0.8*(O102+Clima!$F101-M103-N103-Constantes!$D$12))</f>
        <v>0.99101694880351499</v>
      </c>
      <c r="M103" s="22">
        <f>IF(Clima!$F101&gt;0.05*Constantes!$E$20,((Clima!$F101-0.05*Constantes!$E$20)^2)/(Clima!$F101+0.95*Constantes!$E$20),0)</f>
        <v>0</v>
      </c>
      <c r="N103" s="22">
        <f>MAX(0,O102+Clima!$F101-M103-Constantes!$D$11)</f>
        <v>0</v>
      </c>
      <c r="O103" s="22">
        <f>O102+Clima!$F101-M103-L103-N103</f>
        <v>38.312716675202964</v>
      </c>
      <c r="P103" s="22">
        <f>P102+(Coeficientes!$D$22*N103-Q103)/Coeficientes!$D$23</f>
        <v>0</v>
      </c>
      <c r="Q103" s="22">
        <f>10*Coeficientes!$D$24*P102/Constantes!$E$29</f>
        <v>0</v>
      </c>
      <c r="R103" s="22">
        <f>10000*(M103+Q103)*Escenarios!$E$7/Escenarios!$E$8</f>
        <v>0</v>
      </c>
      <c r="S103" s="22">
        <f>MAX(0,Constantes!$D$15/((Calculations!V102+Calculations!R103+Clima!$F101)^2)+Coeficientes!$D$12)</f>
        <v>2.9716219976687435</v>
      </c>
      <c r="T103" s="22">
        <f>MIN(ET_Calcs!$M101,0.8*(Calculations!V102+Calculations!R103+Clima!$F101-Calculations!S103-Constantes!$D$14))</f>
        <v>1.6153947923745433</v>
      </c>
      <c r="U103" s="22">
        <f>MAX(0,V102+R103+Clima!$F101-Calculations!S103-Calculations!T103-Constantes!$E$24)</f>
        <v>0</v>
      </c>
      <c r="V103" s="22">
        <f>V102+R103+Clima!$F101-Calculations!S103-Calculations!T103-Calculations!U103</f>
        <v>596.89906648384351</v>
      </c>
      <c r="W103" s="20"/>
      <c r="X103" s="22">
        <v>98</v>
      </c>
      <c r="Y103" s="22">
        <f>ET_Calcs!$I101*((1-Constantes!$F$21)*ET_Calcs!$K101+ET_Calcs!$L101)</f>
        <v>1.6749754064090077</v>
      </c>
      <c r="Z103" s="22">
        <f>MIN(Y103*Constantes!$F$19,0.8*(AC102+Clima!$F101-AA103-AB103-Constantes!$D$12))</f>
        <v>0.99101694880351499</v>
      </c>
      <c r="AA103" s="22">
        <f>IF(Clima!$F101&gt;0.05*Constantes!$F$20,((Clima!$F101-0.05*Constantes!$F$20)^2)/(Clima!$F101+0.95*Constantes!$F$20),0)</f>
        <v>0</v>
      </c>
      <c r="AB103" s="22">
        <f>MAX(0,AC102+Clima!$F101-AA103-Constantes!$D$11)</f>
        <v>0</v>
      </c>
      <c r="AC103" s="22">
        <f>AC102+Clima!$F101-AA103-Z103-AB103</f>
        <v>38.312716675202964</v>
      </c>
      <c r="AD103" s="22">
        <f>AD102+(Coeficientes!$D$22*AB103-AE103)/Coeficientes!$D$23</f>
        <v>0</v>
      </c>
      <c r="AE103" s="22">
        <f>10*Coeficientes!$D$24*AD102/Constantes!$F$29</f>
        <v>0</v>
      </c>
      <c r="AF103" s="22">
        <f>10000*(AA103+AE103)*Escenarios!$F$7/Escenarios!$F$8</f>
        <v>0</v>
      </c>
      <c r="AG103" s="22">
        <f>MAX(0,Constantes!$D$15/((Calculations!AJ102+Calculations!AF103+Clima!$F101)^2)+Coeficientes!$D$12)</f>
        <v>2.8935357385321301</v>
      </c>
      <c r="AH103" s="22">
        <f>MIN(ET_Calcs!$M101,0.8*(Calculations!AJ102+Calculations!AF103+Clima!$F101-Calculations!AG103-Constantes!$D$14))</f>
        <v>1.6153947923745433</v>
      </c>
      <c r="AI103" s="22">
        <f>MAX(0,AJ102+AF103+Clima!$F101-Calculations!AG103-Calculations!AH103-Constantes!$E$24)</f>
        <v>0</v>
      </c>
      <c r="AJ103" s="22">
        <f>AJ102+AF103+Clima!$F101-Calculations!AG103-Calculations!AH103-Calculations!AI103</f>
        <v>306.02893998859503</v>
      </c>
      <c r="AK103" s="21"/>
    </row>
    <row r="104" spans="2:37" x14ac:dyDescent="0.25">
      <c r="B104" s="17"/>
      <c r="C104" s="22">
        <v>99</v>
      </c>
      <c r="D104" s="22">
        <f>ET_Calcs!$I102*((1-Constantes!$D$21)*ET_Calcs!$K102+ET_Calcs!$L102)</f>
        <v>1.6313409574053781</v>
      </c>
      <c r="E104" s="22">
        <f>MIN(D104*Constantes!$D$19,0.8*(H103+Clima!$F102-F104-G104-Constantes!$D$12))</f>
        <v>0.96520016465919878</v>
      </c>
      <c r="F104" s="22">
        <f>IF(Clima!$F102&gt;0.05*Constantes!$D$20,((Clima!$F102-0.05*Constantes!$D$20)^2)/(Clima!$F102+0.95*Constantes!$D$20),0)</f>
        <v>0</v>
      </c>
      <c r="G104" s="22">
        <f>MAX(0,H103+Clima!$F102-F104-Constantes!$D$11)</f>
        <v>0</v>
      </c>
      <c r="H104" s="22">
        <f>H103+Clima!$F102-F104-E104-G104</f>
        <v>37.347516510543763</v>
      </c>
      <c r="I104" s="20"/>
      <c r="J104" s="22">
        <v>99</v>
      </c>
      <c r="K104" s="22">
        <f>ET_Calcs!$I102*((1-Constantes!$E$21)*ET_Calcs!$K102+ET_Calcs!$L102)</f>
        <v>1.6313409574053781</v>
      </c>
      <c r="L104" s="22">
        <f>MIN(K104*Constantes!$E$19,0.8*(O103+Clima!$F102-M104-N104-Constantes!$D$12))</f>
        <v>0.96520016465919878</v>
      </c>
      <c r="M104" s="22">
        <f>IF(Clima!$F102&gt;0.05*Constantes!$E$20,((Clima!$F102-0.05*Constantes!$E$20)^2)/(Clima!$F102+0.95*Constantes!$E$20),0)</f>
        <v>0</v>
      </c>
      <c r="N104" s="22">
        <f>MAX(0,O103+Clima!$F102-M104-Constantes!$D$11)</f>
        <v>0</v>
      </c>
      <c r="O104" s="22">
        <f>O103+Clima!$F102-M104-L104-N104</f>
        <v>37.347516510543763</v>
      </c>
      <c r="P104" s="22">
        <f>P103+(Coeficientes!$D$22*N104-Q104)/Coeficientes!$D$23</f>
        <v>0</v>
      </c>
      <c r="Q104" s="22">
        <f>10*Coeficientes!$D$24*P103/Constantes!$E$29</f>
        <v>0</v>
      </c>
      <c r="R104" s="22">
        <f>10000*(M104+Q104)*Escenarios!$E$7/Escenarios!$E$8</f>
        <v>0</v>
      </c>
      <c r="S104" s="22">
        <f>MAX(0,Constantes!$D$15/((Calculations!V103+Calculations!R104+Clima!$F102)^2)+Coeficientes!$D$12)</f>
        <v>2.9711841664053855</v>
      </c>
      <c r="T104" s="22">
        <f>MIN(ET_Calcs!$M102,0.8*(Calculations!V103+Calculations!R104+Clima!$F102-Calculations!S104-Constantes!$D$14))</f>
        <v>1.5732637670207026</v>
      </c>
      <c r="U104" s="22">
        <f>MAX(0,V103+R104+Clima!$F102-Calculations!S104-Calculations!T104-Constantes!$E$24)</f>
        <v>0</v>
      </c>
      <c r="V104" s="22">
        <f>V103+R104+Clima!$F102-Calculations!S104-Calculations!T104-Calculations!U104</f>
        <v>592.35461855041751</v>
      </c>
      <c r="W104" s="20"/>
      <c r="X104" s="22">
        <v>99</v>
      </c>
      <c r="Y104" s="22">
        <f>ET_Calcs!$I102*((1-Constantes!$F$21)*ET_Calcs!$K102+ET_Calcs!$L102)</f>
        <v>1.6313409574053781</v>
      </c>
      <c r="Z104" s="22">
        <f>MIN(Y104*Constantes!$F$19,0.8*(AC103+Clima!$F102-AA104-AB104-Constantes!$D$12))</f>
        <v>0.96520016465919878</v>
      </c>
      <c r="AA104" s="22">
        <f>IF(Clima!$F102&gt;0.05*Constantes!$F$20,((Clima!$F102-0.05*Constantes!$F$20)^2)/(Clima!$F102+0.95*Constantes!$F$20),0)</f>
        <v>0</v>
      </c>
      <c r="AB104" s="22">
        <f>MAX(0,AC103+Clima!$F102-AA104-Constantes!$D$11)</f>
        <v>0</v>
      </c>
      <c r="AC104" s="22">
        <f>AC103+Clima!$F102-AA104-Z104-AB104</f>
        <v>37.347516510543763</v>
      </c>
      <c r="AD104" s="22">
        <f>AD103+(Coeficientes!$D$22*AB104-AE104)/Coeficientes!$D$23</f>
        <v>0</v>
      </c>
      <c r="AE104" s="22">
        <f>10*Coeficientes!$D$24*AD103/Constantes!$F$29</f>
        <v>0</v>
      </c>
      <c r="AF104" s="22">
        <f>10000*(AA104+AE104)*Escenarios!$F$7/Escenarios!$F$8</f>
        <v>0</v>
      </c>
      <c r="AG104" s="22">
        <f>MAX(0,Constantes!$D$15/((Calculations!AJ103+Calculations!AF104+Clima!$F102)^2)+Coeficientes!$D$12)</f>
        <v>2.890375407780081</v>
      </c>
      <c r="AH104" s="22">
        <f>MIN(ET_Calcs!$M102,0.8*(Calculations!AJ103+Calculations!AF104+Clima!$F102-Calculations!AG104-Constantes!$D$14))</f>
        <v>1.5732637670207026</v>
      </c>
      <c r="AI104" s="22">
        <f>MAX(0,AJ103+AF104+Clima!$F102-Calculations!AG104-Calculations!AH104-Constantes!$E$24)</f>
        <v>0</v>
      </c>
      <c r="AJ104" s="22">
        <f>AJ103+AF104+Clima!$F102-Calculations!AG104-Calculations!AH104-Calculations!AI104</f>
        <v>301.56530081379424</v>
      </c>
      <c r="AK104" s="21"/>
    </row>
    <row r="105" spans="2:37" x14ac:dyDescent="0.25">
      <c r="B105" s="17"/>
      <c r="C105" s="22">
        <v>100</v>
      </c>
      <c r="D105" s="22">
        <f>ET_Calcs!$I103*((1-Constantes!$D$21)*ET_Calcs!$K103+ET_Calcs!$L103)</f>
        <v>1.6929352170831227</v>
      </c>
      <c r="E105" s="22">
        <f>MIN(D105*Constantes!$D$19,0.8*(H104+Clima!$F103-F105-G105-Constantes!$D$12))</f>
        <v>1.0016430611077598</v>
      </c>
      <c r="F105" s="22">
        <f>IF(Clima!$F103&gt;0.05*Constantes!$D$20,((Clima!$F103-0.05*Constantes!$D$20)^2)/(Clima!$F103+0.95*Constantes!$D$20),0)</f>
        <v>0</v>
      </c>
      <c r="G105" s="22">
        <f>MAX(0,H104+Clima!$F103-F105-Constantes!$D$11)</f>
        <v>0</v>
      </c>
      <c r="H105" s="22">
        <f>H104+Clima!$F103-F105-E105-G105</f>
        <v>36.345873449436006</v>
      </c>
      <c r="I105" s="20"/>
      <c r="J105" s="22">
        <v>100</v>
      </c>
      <c r="K105" s="22">
        <f>ET_Calcs!$I103*((1-Constantes!$E$21)*ET_Calcs!$K103+ET_Calcs!$L103)</f>
        <v>1.6929352170831227</v>
      </c>
      <c r="L105" s="22">
        <f>MIN(K105*Constantes!$E$19,0.8*(O104+Clima!$F103-M105-N105-Constantes!$D$12))</f>
        <v>1.0016430611077598</v>
      </c>
      <c r="M105" s="22">
        <f>IF(Clima!$F103&gt;0.05*Constantes!$E$20,((Clima!$F103-0.05*Constantes!$E$20)^2)/(Clima!$F103+0.95*Constantes!$E$20),0)</f>
        <v>0</v>
      </c>
      <c r="N105" s="22">
        <f>MAX(0,O104+Clima!$F103-M105-Constantes!$D$11)</f>
        <v>0</v>
      </c>
      <c r="O105" s="22">
        <f>O104+Clima!$F103-M105-L105-N105</f>
        <v>36.345873449436006</v>
      </c>
      <c r="P105" s="22">
        <f>P104+(Coeficientes!$D$22*N105-Q105)/Coeficientes!$D$23</f>
        <v>0</v>
      </c>
      <c r="Q105" s="22">
        <f>10*Coeficientes!$D$24*P104/Constantes!$E$29</f>
        <v>0</v>
      </c>
      <c r="R105" s="22">
        <f>10000*(M105+Q105)*Escenarios!$E$7/Escenarios!$E$8</f>
        <v>0</v>
      </c>
      <c r="S105" s="22">
        <f>MAX(0,Constantes!$D$15/((Calculations!V104+Calculations!R105+Clima!$F103)^2)+Coeficientes!$D$12)</f>
        <v>2.9707403296471053</v>
      </c>
      <c r="T105" s="22">
        <f>MIN(ET_Calcs!$M103,0.8*(Calculations!V104+Calculations!R105+Clima!$F103-Calculations!S105-Constantes!$D$14))</f>
        <v>1.6324936745396845</v>
      </c>
      <c r="U105" s="22">
        <f>MAX(0,V104+R105+Clima!$F103-Calculations!S105-Calculations!T105-Constantes!$E$24)</f>
        <v>0</v>
      </c>
      <c r="V105" s="22">
        <f>V104+R105+Clima!$F103-Calculations!S105-Calculations!T105-Calculations!U105</f>
        <v>587.75138454623072</v>
      </c>
      <c r="W105" s="20"/>
      <c r="X105" s="22">
        <v>100</v>
      </c>
      <c r="Y105" s="22">
        <f>ET_Calcs!$I103*((1-Constantes!$F$21)*ET_Calcs!$K103+ET_Calcs!$L103)</f>
        <v>1.6929352170831227</v>
      </c>
      <c r="Z105" s="22">
        <f>MIN(Y105*Constantes!$F$19,0.8*(AC104+Clima!$F103-AA105-AB105-Constantes!$D$12))</f>
        <v>1.0016430611077598</v>
      </c>
      <c r="AA105" s="22">
        <f>IF(Clima!$F103&gt;0.05*Constantes!$F$20,((Clima!$F103-0.05*Constantes!$F$20)^2)/(Clima!$F103+0.95*Constantes!$F$20),0)</f>
        <v>0</v>
      </c>
      <c r="AB105" s="22">
        <f>MAX(0,AC104+Clima!$F103-AA105-Constantes!$D$11)</f>
        <v>0</v>
      </c>
      <c r="AC105" s="22">
        <f>AC104+Clima!$F103-AA105-Z105-AB105</f>
        <v>36.345873449436006</v>
      </c>
      <c r="AD105" s="22">
        <f>AD104+(Coeficientes!$D$22*AB105-AE105)/Coeficientes!$D$23</f>
        <v>0</v>
      </c>
      <c r="AE105" s="22">
        <f>10*Coeficientes!$D$24*AD104/Constantes!$F$29</f>
        <v>0</v>
      </c>
      <c r="AF105" s="22">
        <f>10000*(AA105+AE105)*Escenarios!$F$7/Escenarios!$F$8</f>
        <v>0</v>
      </c>
      <c r="AG105" s="22">
        <f>MAX(0,Constantes!$D$15/((Calculations!AJ104+Calculations!AF105+Clima!$F103)^2)+Coeficientes!$D$12)</f>
        <v>2.8871061589058362</v>
      </c>
      <c r="AH105" s="22">
        <f>MIN(ET_Calcs!$M103,0.8*(Calculations!AJ104+Calculations!AF105+Clima!$F103-Calculations!AG105-Constantes!$D$14))</f>
        <v>1.6324936745396845</v>
      </c>
      <c r="AI105" s="22">
        <f>MAX(0,AJ104+AF105+Clima!$F103-Calculations!AG105-Calculations!AH105-Constantes!$E$24)</f>
        <v>0</v>
      </c>
      <c r="AJ105" s="22">
        <f>AJ104+AF105+Clima!$F103-Calculations!AG105-Calculations!AH105-Calculations!AI105</f>
        <v>297.04570098034873</v>
      </c>
      <c r="AK105" s="21"/>
    </row>
    <row r="106" spans="2:37" x14ac:dyDescent="0.25">
      <c r="B106" s="17"/>
      <c r="C106" s="22">
        <v>101</v>
      </c>
      <c r="D106" s="22">
        <f>ET_Calcs!$I104*((1-Constantes!$D$21)*ET_Calcs!$K104+ET_Calcs!$L104)</f>
        <v>1.658009730337844</v>
      </c>
      <c r="E106" s="22">
        <f>MIN(D106*Constantes!$D$19,0.8*(H105+Clima!$F104-F106-G106-Constantes!$D$12))</f>
        <v>0.98097902677188376</v>
      </c>
      <c r="F106" s="22">
        <f>IF(Clima!$F104&gt;0.05*Constantes!$D$20,((Clima!$F104-0.05*Constantes!$D$20)^2)/(Clima!$F104+0.95*Constantes!$D$20),0)</f>
        <v>0</v>
      </c>
      <c r="G106" s="22">
        <f>MAX(0,H105+Clima!$F104-F106-Constantes!$D$11)</f>
        <v>0</v>
      </c>
      <c r="H106" s="22">
        <f>H105+Clima!$F104-F106-E106-G106</f>
        <v>35.364894422664122</v>
      </c>
      <c r="I106" s="20"/>
      <c r="J106" s="22">
        <v>101</v>
      </c>
      <c r="K106" s="22">
        <f>ET_Calcs!$I104*((1-Constantes!$E$21)*ET_Calcs!$K104+ET_Calcs!$L104)</f>
        <v>1.658009730337844</v>
      </c>
      <c r="L106" s="22">
        <f>MIN(K106*Constantes!$E$19,0.8*(O105+Clima!$F104-M106-N106-Constantes!$D$12))</f>
        <v>0.98097902677188376</v>
      </c>
      <c r="M106" s="22">
        <f>IF(Clima!$F104&gt;0.05*Constantes!$E$20,((Clima!$F104-0.05*Constantes!$E$20)^2)/(Clima!$F104+0.95*Constantes!$E$20),0)</f>
        <v>0</v>
      </c>
      <c r="N106" s="22">
        <f>MAX(0,O105+Clima!$F104-M106-Constantes!$D$11)</f>
        <v>0</v>
      </c>
      <c r="O106" s="22">
        <f>O105+Clima!$F104-M106-L106-N106</f>
        <v>35.364894422664122</v>
      </c>
      <c r="P106" s="22">
        <f>P105+(Coeficientes!$D$22*N106-Q106)/Coeficientes!$D$23</f>
        <v>0</v>
      </c>
      <c r="Q106" s="22">
        <f>10*Coeficientes!$D$24*P105/Constantes!$E$29</f>
        <v>0</v>
      </c>
      <c r="R106" s="22">
        <f>10000*(M106+Q106)*Escenarios!$E$7/Escenarios!$E$8</f>
        <v>0</v>
      </c>
      <c r="S106" s="22">
        <f>MAX(0,Constantes!$D$15/((Calculations!V105+Calculations!R106+Clima!$F104)^2)+Coeficientes!$D$12)</f>
        <v>2.9702802148719267</v>
      </c>
      <c r="T106" s="22">
        <f>MIN(ET_Calcs!$M104,0.8*(Calculations!V105+Calculations!R106+Clima!$F104-Calculations!S106-Constantes!$D$14))</f>
        <v>1.5987356186248713</v>
      </c>
      <c r="U106" s="22">
        <f>MAX(0,V105+R106+Clima!$F104-Calculations!S106-Calculations!T106-Constantes!$E$24)</f>
        <v>0</v>
      </c>
      <c r="V106" s="22">
        <f>V105+R106+Clima!$F104-Calculations!S106-Calculations!T106-Calculations!U106</f>
        <v>583.18236871273393</v>
      </c>
      <c r="W106" s="20"/>
      <c r="X106" s="22">
        <v>101</v>
      </c>
      <c r="Y106" s="22">
        <f>ET_Calcs!$I104*((1-Constantes!$F$21)*ET_Calcs!$K104+ET_Calcs!$L104)</f>
        <v>1.658009730337844</v>
      </c>
      <c r="Z106" s="22">
        <f>MIN(Y106*Constantes!$F$19,0.8*(AC105+Clima!$F104-AA106-AB106-Constantes!$D$12))</f>
        <v>0.98097902677188376</v>
      </c>
      <c r="AA106" s="22">
        <f>IF(Clima!$F104&gt;0.05*Constantes!$F$20,((Clima!$F104-0.05*Constantes!$F$20)^2)/(Clima!$F104+0.95*Constantes!$F$20),0)</f>
        <v>0</v>
      </c>
      <c r="AB106" s="22">
        <f>MAX(0,AC105+Clima!$F104-AA106-Constantes!$D$11)</f>
        <v>0</v>
      </c>
      <c r="AC106" s="22">
        <f>AC105+Clima!$F104-AA106-Z106-AB106</f>
        <v>35.364894422664122</v>
      </c>
      <c r="AD106" s="22">
        <f>AD105+(Coeficientes!$D$22*AB106-AE106)/Coeficientes!$D$23</f>
        <v>0</v>
      </c>
      <c r="AE106" s="22">
        <f>10*Coeficientes!$D$24*AD105/Constantes!$F$29</f>
        <v>0</v>
      </c>
      <c r="AF106" s="22">
        <f>10000*(AA106+AE106)*Escenarios!$F$7/Escenarios!$F$8</f>
        <v>0</v>
      </c>
      <c r="AG106" s="22">
        <f>MAX(0,Constantes!$D$15/((Calculations!AJ105+Calculations!AF106+Clima!$F104)^2)+Coeficientes!$D$12)</f>
        <v>2.8836446266307152</v>
      </c>
      <c r="AH106" s="22">
        <f>MIN(ET_Calcs!$M104,0.8*(Calculations!AJ105+Calculations!AF106+Clima!$F104-Calculations!AG106-Constantes!$D$14))</f>
        <v>1.5987356186248713</v>
      </c>
      <c r="AI106" s="22">
        <f>MAX(0,AJ105+AF106+Clima!$F104-Calculations!AG106-Calculations!AH106-Constantes!$E$24)</f>
        <v>0</v>
      </c>
      <c r="AJ106" s="22">
        <f>AJ105+AF106+Clima!$F104-Calculations!AG106-Calculations!AH106-Calculations!AI106</f>
        <v>292.56332073509316</v>
      </c>
      <c r="AK106" s="21"/>
    </row>
    <row r="107" spans="2:37" x14ac:dyDescent="0.25">
      <c r="B107" s="17"/>
      <c r="C107" s="22">
        <v>102</v>
      </c>
      <c r="D107" s="22">
        <f>ET_Calcs!$I105*((1-Constantes!$D$21)*ET_Calcs!$K105+ET_Calcs!$L105)</f>
        <v>1.6666104016629706</v>
      </c>
      <c r="E107" s="22">
        <f>MIN(D107*Constantes!$D$19,0.8*(H106+Clima!$F105-F107-G107-Constantes!$D$12))</f>
        <v>0.98606770510212993</v>
      </c>
      <c r="F107" s="22">
        <f>IF(Clima!$F105&gt;0.05*Constantes!$D$20,((Clima!$F105-0.05*Constantes!$D$20)^2)/(Clima!$F105+0.95*Constantes!$D$20),0)</f>
        <v>0</v>
      </c>
      <c r="G107" s="22">
        <f>MAX(0,H106+Clima!$F105-F107-Constantes!$D$11)</f>
        <v>0</v>
      </c>
      <c r="H107" s="22">
        <f>H106+Clima!$F105-F107-E107-G107</f>
        <v>34.378826717561992</v>
      </c>
      <c r="I107" s="20"/>
      <c r="J107" s="22">
        <v>102</v>
      </c>
      <c r="K107" s="22">
        <f>ET_Calcs!$I105*((1-Constantes!$E$21)*ET_Calcs!$K105+ET_Calcs!$L105)</f>
        <v>1.6666104016629706</v>
      </c>
      <c r="L107" s="22">
        <f>MIN(K107*Constantes!$E$19,0.8*(O106+Clima!$F105-M107-N107-Constantes!$D$12))</f>
        <v>0.98606770510212993</v>
      </c>
      <c r="M107" s="22">
        <f>IF(Clima!$F105&gt;0.05*Constantes!$E$20,((Clima!$F105-0.05*Constantes!$E$20)^2)/(Clima!$F105+0.95*Constantes!$E$20),0)</f>
        <v>0</v>
      </c>
      <c r="N107" s="22">
        <f>MAX(0,O106+Clima!$F105-M107-Constantes!$D$11)</f>
        <v>0</v>
      </c>
      <c r="O107" s="22">
        <f>O106+Clima!$F105-M107-L107-N107</f>
        <v>34.378826717561992</v>
      </c>
      <c r="P107" s="22">
        <f>P106+(Coeficientes!$D$22*N107-Q107)/Coeficientes!$D$23</f>
        <v>0</v>
      </c>
      <c r="Q107" s="22">
        <f>10*Coeficientes!$D$24*P106/Constantes!$E$29</f>
        <v>0</v>
      </c>
      <c r="R107" s="22">
        <f>10000*(M107+Q107)*Escenarios!$E$7/Escenarios!$E$8</f>
        <v>0</v>
      </c>
      <c r="S107" s="22">
        <f>MAX(0,Constantes!$D$15/((Calculations!V106+Calculations!R107+Clima!$F105)^2)+Coeficientes!$D$12)</f>
        <v>2.9698127038196889</v>
      </c>
      <c r="T107" s="22">
        <f>MIN(ET_Calcs!$M105,0.8*(Calculations!V106+Calculations!R107+Clima!$F105-Calculations!S107-Constantes!$D$14))</f>
        <v>1.6069150568551425</v>
      </c>
      <c r="U107" s="22">
        <f>MAX(0,V106+R107+Clima!$F105-Calculations!S107-Calculations!T107-Constantes!$E$24)</f>
        <v>0</v>
      </c>
      <c r="V107" s="22">
        <f>V106+R107+Clima!$F105-Calculations!S107-Calculations!T107-Calculations!U107</f>
        <v>578.60564095205916</v>
      </c>
      <c r="W107" s="20"/>
      <c r="X107" s="22">
        <v>102</v>
      </c>
      <c r="Y107" s="22">
        <f>ET_Calcs!$I105*((1-Constantes!$F$21)*ET_Calcs!$K105+ET_Calcs!$L105)</f>
        <v>1.6666104016629706</v>
      </c>
      <c r="Z107" s="22">
        <f>MIN(Y107*Constantes!$F$19,0.8*(AC106+Clima!$F105-AA107-AB107-Constantes!$D$12))</f>
        <v>0.98606770510212993</v>
      </c>
      <c r="AA107" s="22">
        <f>IF(Clima!$F105&gt;0.05*Constantes!$F$20,((Clima!$F105-0.05*Constantes!$F$20)^2)/(Clima!$F105+0.95*Constantes!$F$20),0)</f>
        <v>0</v>
      </c>
      <c r="AB107" s="22">
        <f>MAX(0,AC106+Clima!$F105-AA107-Constantes!$D$11)</f>
        <v>0</v>
      </c>
      <c r="AC107" s="22">
        <f>AC106+Clima!$F105-AA107-Z107-AB107</f>
        <v>34.378826717561992</v>
      </c>
      <c r="AD107" s="22">
        <f>AD106+(Coeficientes!$D$22*AB107-AE107)/Coeficientes!$D$23</f>
        <v>0</v>
      </c>
      <c r="AE107" s="22">
        <f>10*Coeficientes!$D$24*AD106/Constantes!$F$29</f>
        <v>0</v>
      </c>
      <c r="AF107" s="22">
        <f>10000*(AA107+AE107)*Escenarios!$F$7/Escenarios!$F$8</f>
        <v>0</v>
      </c>
      <c r="AG107" s="22">
        <f>MAX(0,Constantes!$D$15/((Calculations!AJ106+Calculations!AF107+Clima!$F105)^2)+Coeficientes!$D$12)</f>
        <v>2.8800519386087453</v>
      </c>
      <c r="AH107" s="22">
        <f>MIN(ET_Calcs!$M105,0.8*(Calculations!AJ106+Calculations!AF107+Clima!$F105-Calculations!AG107-Constantes!$D$14))</f>
        <v>1.6069150568551425</v>
      </c>
      <c r="AI107" s="22">
        <f>MAX(0,AJ106+AF107+Clima!$F105-Calculations!AG107-Calculations!AH107-Constantes!$E$24)</f>
        <v>0</v>
      </c>
      <c r="AJ107" s="22">
        <f>AJ106+AF107+Clima!$F105-Calculations!AG107-Calculations!AH107-Calculations!AI107</f>
        <v>288.07635373962927</v>
      </c>
      <c r="AK107" s="21"/>
    </row>
    <row r="108" spans="2:37" x14ac:dyDescent="0.25">
      <c r="B108" s="17"/>
      <c r="C108" s="22">
        <v>103</v>
      </c>
      <c r="D108" s="22">
        <f>ET_Calcs!$I106*((1-Constantes!$D$21)*ET_Calcs!$K106+ET_Calcs!$L106)</f>
        <v>1.6104187328181137</v>
      </c>
      <c r="E108" s="22">
        <f>MIN(D108*Constantes!$D$19,0.8*(H107+Clima!$F106-F108-G108-Constantes!$D$12))</f>
        <v>0.95282130877073834</v>
      </c>
      <c r="F108" s="22">
        <f>IF(Clima!$F106&gt;0.05*Constantes!$D$20,((Clima!$F106-0.05*Constantes!$D$20)^2)/(Clima!$F106+0.95*Constantes!$D$20),0)</f>
        <v>0</v>
      </c>
      <c r="G108" s="22">
        <f>MAX(0,H107+Clima!$F106-F108-Constantes!$D$11)</f>
        <v>0</v>
      </c>
      <c r="H108" s="22">
        <f>H107+Clima!$F106-F108-E108-G108</f>
        <v>33.426005408791255</v>
      </c>
      <c r="I108" s="20"/>
      <c r="J108" s="22">
        <v>103</v>
      </c>
      <c r="K108" s="22">
        <f>ET_Calcs!$I106*((1-Constantes!$E$21)*ET_Calcs!$K106+ET_Calcs!$L106)</f>
        <v>1.6104187328181137</v>
      </c>
      <c r="L108" s="22">
        <f>MIN(K108*Constantes!$E$19,0.8*(O107+Clima!$F106-M108-N108-Constantes!$D$12))</f>
        <v>0.95282130877073834</v>
      </c>
      <c r="M108" s="22">
        <f>IF(Clima!$F106&gt;0.05*Constantes!$E$20,((Clima!$F106-0.05*Constantes!$E$20)^2)/(Clima!$F106+0.95*Constantes!$E$20),0)</f>
        <v>0</v>
      </c>
      <c r="N108" s="22">
        <f>MAX(0,O107+Clima!$F106-M108-Constantes!$D$11)</f>
        <v>0</v>
      </c>
      <c r="O108" s="22">
        <f>O107+Clima!$F106-M108-L108-N108</f>
        <v>33.426005408791255</v>
      </c>
      <c r="P108" s="22">
        <f>P107+(Coeficientes!$D$22*N108-Q108)/Coeficientes!$D$23</f>
        <v>0</v>
      </c>
      <c r="Q108" s="22">
        <f>10*Coeficientes!$D$24*P107/Constantes!$E$29</f>
        <v>0</v>
      </c>
      <c r="R108" s="22">
        <f>10000*(M108+Q108)*Escenarios!$E$7/Escenarios!$E$8</f>
        <v>0</v>
      </c>
      <c r="S108" s="22">
        <f>MAX(0,Constantes!$D$15/((Calculations!V107+Calculations!R108+Clima!$F106)^2)+Coeficientes!$D$12)</f>
        <v>2.9693332565398727</v>
      </c>
      <c r="T108" s="22">
        <f>MIN(ET_Calcs!$M106,0.8*(Calculations!V107+Calculations!R108+Clima!$F106-Calculations!S108-Constantes!$D$14))</f>
        <v>1.5526853207962505</v>
      </c>
      <c r="U108" s="22">
        <f>MAX(0,V107+R108+Clima!$F106-Calculations!S108-Calculations!T108-Constantes!$E$24)</f>
        <v>0</v>
      </c>
      <c r="V108" s="22">
        <f>V107+R108+Clima!$F106-Calculations!S108-Calculations!T108-Calculations!U108</f>
        <v>574.08362237472295</v>
      </c>
      <c r="W108" s="20"/>
      <c r="X108" s="22">
        <v>103</v>
      </c>
      <c r="Y108" s="22">
        <f>ET_Calcs!$I106*((1-Constantes!$F$21)*ET_Calcs!$K106+ET_Calcs!$L106)</f>
        <v>1.6104187328181137</v>
      </c>
      <c r="Z108" s="22">
        <f>MIN(Y108*Constantes!$F$19,0.8*(AC107+Clima!$F106-AA108-AB108-Constantes!$D$12))</f>
        <v>0.95282130877073834</v>
      </c>
      <c r="AA108" s="22">
        <f>IF(Clima!$F106&gt;0.05*Constantes!$F$20,((Clima!$F106-0.05*Constantes!$F$20)^2)/(Clima!$F106+0.95*Constantes!$F$20),0)</f>
        <v>0</v>
      </c>
      <c r="AB108" s="22">
        <f>MAX(0,AC107+Clima!$F106-AA108-Constantes!$D$11)</f>
        <v>0</v>
      </c>
      <c r="AC108" s="22">
        <f>AC107+Clima!$F106-AA108-Z108-AB108</f>
        <v>33.426005408791255</v>
      </c>
      <c r="AD108" s="22">
        <f>AD107+(Coeficientes!$D$22*AB108-AE108)/Coeficientes!$D$23</f>
        <v>0</v>
      </c>
      <c r="AE108" s="22">
        <f>10*Coeficientes!$D$24*AD107/Constantes!$F$29</f>
        <v>0</v>
      </c>
      <c r="AF108" s="22">
        <f>10000*(AA108+AE108)*Escenarios!$F$7/Escenarios!$F$8</f>
        <v>0</v>
      </c>
      <c r="AG108" s="22">
        <f>MAX(0,Constantes!$D$15/((Calculations!AJ107+Calculations!AF108+Clima!$F106)^2)+Coeficientes!$D$12)</f>
        <v>2.8762863090631603</v>
      </c>
      <c r="AH108" s="22">
        <f>MIN(ET_Calcs!$M106,0.8*(Calculations!AJ107+Calculations!AF108+Clima!$F106-Calculations!AG108-Constantes!$D$14))</f>
        <v>1.5526853207962505</v>
      </c>
      <c r="AI108" s="22">
        <f>MAX(0,AJ107+AF108+Clima!$F106-Calculations!AG108-Calculations!AH108-Constantes!$E$24)</f>
        <v>0</v>
      </c>
      <c r="AJ108" s="22">
        <f>AJ107+AF108+Clima!$F106-Calculations!AG108-Calculations!AH108-Calculations!AI108</f>
        <v>283.64738210976986</v>
      </c>
      <c r="AK108" s="21"/>
    </row>
    <row r="109" spans="2:37" x14ac:dyDescent="0.25">
      <c r="B109" s="17"/>
      <c r="C109" s="22">
        <v>104</v>
      </c>
      <c r="D109" s="22">
        <f>ET_Calcs!$I107*((1-Constantes!$D$21)*ET_Calcs!$K107+ET_Calcs!$L107)</f>
        <v>1.6960341535615724</v>
      </c>
      <c r="E109" s="22">
        <f>MIN(D109*Constantes!$D$19,0.8*(H108+Clima!$F107-F109-G109-Constantes!$D$12))</f>
        <v>1.0034765797144558</v>
      </c>
      <c r="F109" s="22">
        <f>IF(Clima!$F107&gt;0.05*Constantes!$D$20,((Clima!$F107-0.05*Constantes!$D$20)^2)/(Clima!$F107+0.95*Constantes!$D$20),0)</f>
        <v>0</v>
      </c>
      <c r="G109" s="22">
        <f>MAX(0,H108+Clima!$F107-F109-Constantes!$D$11)</f>
        <v>0</v>
      </c>
      <c r="H109" s="22">
        <f>H108+Clima!$F107-F109-E109-G109</f>
        <v>32.422528829076796</v>
      </c>
      <c r="I109" s="20"/>
      <c r="J109" s="22">
        <v>104</v>
      </c>
      <c r="K109" s="22">
        <f>ET_Calcs!$I107*((1-Constantes!$E$21)*ET_Calcs!$K107+ET_Calcs!$L107)</f>
        <v>1.6960341535615724</v>
      </c>
      <c r="L109" s="22">
        <f>MIN(K109*Constantes!$E$19,0.8*(O108+Clima!$F107-M109-N109-Constantes!$D$12))</f>
        <v>1.0034765797144558</v>
      </c>
      <c r="M109" s="22">
        <f>IF(Clima!$F107&gt;0.05*Constantes!$E$20,((Clima!$F107-0.05*Constantes!$E$20)^2)/(Clima!$F107+0.95*Constantes!$E$20),0)</f>
        <v>0</v>
      </c>
      <c r="N109" s="22">
        <f>MAX(0,O108+Clima!$F107-M109-Constantes!$D$11)</f>
        <v>0</v>
      </c>
      <c r="O109" s="22">
        <f>O108+Clima!$F107-M109-L109-N109</f>
        <v>32.422528829076796</v>
      </c>
      <c r="P109" s="22">
        <f>P108+(Coeficientes!$D$22*N109-Q109)/Coeficientes!$D$23</f>
        <v>0</v>
      </c>
      <c r="Q109" s="22">
        <f>10*Coeficientes!$D$24*P108/Constantes!$E$29</f>
        <v>0</v>
      </c>
      <c r="R109" s="22">
        <f>10000*(M109+Q109)*Escenarios!$E$7/Escenarios!$E$8</f>
        <v>0</v>
      </c>
      <c r="S109" s="22">
        <f>MAX(0,Constantes!$D$15/((Calculations!V108+Calculations!R109+Clima!$F107)^2)+Coeficientes!$D$12)</f>
        <v>2.9688482339843096</v>
      </c>
      <c r="T109" s="22">
        <f>MIN(ET_Calcs!$M107,0.8*(Calculations!V108+Calculations!R109+Clima!$F107-Calculations!S109-Constantes!$D$14))</f>
        <v>1.6350622153564203</v>
      </c>
      <c r="U109" s="22">
        <f>MAX(0,V108+R109+Clima!$F107-Calculations!S109-Calculations!T109-Constantes!$E$24)</f>
        <v>0</v>
      </c>
      <c r="V109" s="22">
        <f>V108+R109+Clima!$F107-Calculations!S109-Calculations!T109-Calculations!U109</f>
        <v>569.47971192538216</v>
      </c>
      <c r="W109" s="20"/>
      <c r="X109" s="22">
        <v>104</v>
      </c>
      <c r="Y109" s="22">
        <f>ET_Calcs!$I107*((1-Constantes!$F$21)*ET_Calcs!$K107+ET_Calcs!$L107)</f>
        <v>1.6960341535615724</v>
      </c>
      <c r="Z109" s="22">
        <f>MIN(Y109*Constantes!$F$19,0.8*(AC108+Clima!$F107-AA109-AB109-Constantes!$D$12))</f>
        <v>1.0034765797144558</v>
      </c>
      <c r="AA109" s="22">
        <f>IF(Clima!$F107&gt;0.05*Constantes!$F$20,((Clima!$F107-0.05*Constantes!$F$20)^2)/(Clima!$F107+0.95*Constantes!$F$20),0)</f>
        <v>0</v>
      </c>
      <c r="AB109" s="22">
        <f>MAX(0,AC108+Clima!$F107-AA109-Constantes!$D$11)</f>
        <v>0</v>
      </c>
      <c r="AC109" s="22">
        <f>AC108+Clima!$F107-AA109-Z109-AB109</f>
        <v>32.422528829076796</v>
      </c>
      <c r="AD109" s="22">
        <f>AD108+(Coeficientes!$D$22*AB109-AE109)/Coeficientes!$D$23</f>
        <v>0</v>
      </c>
      <c r="AE109" s="22">
        <f>10*Coeficientes!$D$24*AD108/Constantes!$F$29</f>
        <v>0</v>
      </c>
      <c r="AF109" s="22">
        <f>10000*(AA109+AE109)*Escenarios!$F$7/Escenarios!$F$8</f>
        <v>0</v>
      </c>
      <c r="AG109" s="22">
        <f>MAX(0,Constantes!$D$15/((Calculations!AJ108+Calculations!AF109+Clima!$F107)^2)+Coeficientes!$D$12)</f>
        <v>2.8723927270584553</v>
      </c>
      <c r="AH109" s="22">
        <f>MIN(ET_Calcs!$M107,0.8*(Calculations!AJ108+Calculations!AF109+Clima!$F107-Calculations!AG109-Constantes!$D$14))</f>
        <v>1.6350622153564203</v>
      </c>
      <c r="AI109" s="22">
        <f>MAX(0,AJ108+AF109+Clima!$F107-Calculations!AG109-Calculations!AH109-Constantes!$E$24)</f>
        <v>0</v>
      </c>
      <c r="AJ109" s="22">
        <f>AJ108+AF109+Clima!$F107-Calculations!AG109-Calculations!AH109-Calculations!AI109</f>
        <v>279.13992716735498</v>
      </c>
      <c r="AK109" s="21"/>
    </row>
    <row r="110" spans="2:37" x14ac:dyDescent="0.25">
      <c r="B110" s="17"/>
      <c r="C110" s="22">
        <v>105</v>
      </c>
      <c r="D110" s="22">
        <f>ET_Calcs!$I108*((1-Constantes!$D$21)*ET_Calcs!$K108+ET_Calcs!$L108)</f>
        <v>1.5930830949580208</v>
      </c>
      <c r="E110" s="22">
        <f>MIN(D110*Constantes!$D$19,0.8*(H109+Clima!$F108-F110-G110-Constantes!$D$12))</f>
        <v>0.94256449492622696</v>
      </c>
      <c r="F110" s="22">
        <f>IF(Clima!$F108&gt;0.05*Constantes!$D$20,((Clima!$F108-0.05*Constantes!$D$20)^2)/(Clima!$F108+0.95*Constantes!$D$20),0)</f>
        <v>0</v>
      </c>
      <c r="G110" s="22">
        <f>MAX(0,H109+Clima!$F108-F110-Constantes!$D$11)</f>
        <v>0</v>
      </c>
      <c r="H110" s="22">
        <f>H109+Clima!$F108-F110-E110-G110</f>
        <v>31.479964334150569</v>
      </c>
      <c r="I110" s="20"/>
      <c r="J110" s="22">
        <v>105</v>
      </c>
      <c r="K110" s="22">
        <f>ET_Calcs!$I108*((1-Constantes!$E$21)*ET_Calcs!$K108+ET_Calcs!$L108)</f>
        <v>1.5930830949580208</v>
      </c>
      <c r="L110" s="22">
        <f>MIN(K110*Constantes!$E$19,0.8*(O109+Clima!$F108-M110-N110-Constantes!$D$12))</f>
        <v>0.94256449492622696</v>
      </c>
      <c r="M110" s="22">
        <f>IF(Clima!$F108&gt;0.05*Constantes!$E$20,((Clima!$F108-0.05*Constantes!$E$20)^2)/(Clima!$F108+0.95*Constantes!$E$20),0)</f>
        <v>0</v>
      </c>
      <c r="N110" s="22">
        <f>MAX(0,O109+Clima!$F108-M110-Constantes!$D$11)</f>
        <v>0</v>
      </c>
      <c r="O110" s="22">
        <f>O109+Clima!$F108-M110-L110-N110</f>
        <v>31.479964334150569</v>
      </c>
      <c r="P110" s="22">
        <f>P109+(Coeficientes!$D$22*N110-Q110)/Coeficientes!$D$23</f>
        <v>0</v>
      </c>
      <c r="Q110" s="22">
        <f>10*Coeficientes!$D$24*P109/Constantes!$E$29</f>
        <v>0</v>
      </c>
      <c r="R110" s="22">
        <f>10000*(M110+Q110)*Escenarios!$E$7/Escenarios!$E$8</f>
        <v>0</v>
      </c>
      <c r="S110" s="22">
        <f>MAX(0,Constantes!$D$15/((Calculations!V109+Calculations!R110+Clima!$F108)^2)+Coeficientes!$D$12)</f>
        <v>2.9683425103518899</v>
      </c>
      <c r="T110" s="22">
        <f>MIN(ET_Calcs!$M108,0.8*(Calculations!V109+Calculations!R110+Clima!$F108-Calculations!S110-Constantes!$D$14))</f>
        <v>1.5357725033717695</v>
      </c>
      <c r="U110" s="22">
        <f>MAX(0,V109+R110+Clima!$F108-Calculations!S110-Calculations!T110-Constantes!$E$24)</f>
        <v>0</v>
      </c>
      <c r="V110" s="22">
        <f>V109+R110+Clima!$F108-Calculations!S110-Calculations!T110-Calculations!U110</f>
        <v>564.9755969116585</v>
      </c>
      <c r="W110" s="20"/>
      <c r="X110" s="22">
        <v>105</v>
      </c>
      <c r="Y110" s="22">
        <f>ET_Calcs!$I108*((1-Constantes!$F$21)*ET_Calcs!$K108+ET_Calcs!$L108)</f>
        <v>1.5930830949580208</v>
      </c>
      <c r="Z110" s="22">
        <f>MIN(Y110*Constantes!$F$19,0.8*(AC109+Clima!$F108-AA110-AB110-Constantes!$D$12))</f>
        <v>0.94256449492622696</v>
      </c>
      <c r="AA110" s="22">
        <f>IF(Clima!$F108&gt;0.05*Constantes!$F$20,((Clima!$F108-0.05*Constantes!$F$20)^2)/(Clima!$F108+0.95*Constantes!$F$20),0)</f>
        <v>0</v>
      </c>
      <c r="AB110" s="22">
        <f>MAX(0,AC109+Clima!$F108-AA110-Constantes!$D$11)</f>
        <v>0</v>
      </c>
      <c r="AC110" s="22">
        <f>AC109+Clima!$F108-AA110-Z110-AB110</f>
        <v>31.479964334150569</v>
      </c>
      <c r="AD110" s="22">
        <f>AD109+(Coeficientes!$D$22*AB110-AE110)/Coeficientes!$D$23</f>
        <v>0</v>
      </c>
      <c r="AE110" s="22">
        <f>10*Coeficientes!$D$24*AD109/Constantes!$F$29</f>
        <v>0</v>
      </c>
      <c r="AF110" s="22">
        <f>10000*(AA110+AE110)*Escenarios!$F$7/Escenarios!$F$8</f>
        <v>0</v>
      </c>
      <c r="AG110" s="22">
        <f>MAX(0,Constantes!$D$15/((Calculations!AJ109+Calculations!AF110+Clima!$F108)^2)+Coeficientes!$D$12)</f>
        <v>2.8682383377143781</v>
      </c>
      <c r="AH110" s="22">
        <f>MIN(ET_Calcs!$M108,0.8*(Calculations!AJ109+Calculations!AF110+Clima!$F108-Calculations!AG110-Constantes!$D$14))</f>
        <v>1.5357725033717695</v>
      </c>
      <c r="AI110" s="22">
        <f>MAX(0,AJ109+AF110+Clima!$F108-Calculations!AG110-Calculations!AH110-Constantes!$E$24)</f>
        <v>0</v>
      </c>
      <c r="AJ110" s="22">
        <f>AJ109+AF110+Clima!$F108-Calculations!AG110-Calculations!AH110-Calculations!AI110</f>
        <v>274.73591632626881</v>
      </c>
      <c r="AK110" s="21"/>
    </row>
    <row r="111" spans="2:37" x14ac:dyDescent="0.25">
      <c r="B111" s="17"/>
      <c r="C111" s="22">
        <v>106</v>
      </c>
      <c r="D111" s="22">
        <f>ET_Calcs!$I109*((1-Constantes!$D$21)*ET_Calcs!$K109+ET_Calcs!$L109)</f>
        <v>1.6139609987707544</v>
      </c>
      <c r="E111" s="22">
        <f>MIN(D111*Constantes!$D$19,0.8*(H110+Clima!$F109-F111-G111-Constantes!$D$12))</f>
        <v>0.95491712795877204</v>
      </c>
      <c r="F111" s="22">
        <f>IF(Clima!$F109&gt;0.05*Constantes!$D$20,((Clima!$F109-0.05*Constantes!$D$20)^2)/(Clima!$F109+0.95*Constantes!$D$20),0)</f>
        <v>0</v>
      </c>
      <c r="G111" s="22">
        <f>MAX(0,H110+Clima!$F109-F111-Constantes!$D$11)</f>
        <v>0</v>
      </c>
      <c r="H111" s="22">
        <f>H110+Clima!$F109-F111-E111-G111</f>
        <v>30.525047206191797</v>
      </c>
      <c r="I111" s="20"/>
      <c r="J111" s="22">
        <v>106</v>
      </c>
      <c r="K111" s="22">
        <f>ET_Calcs!$I109*((1-Constantes!$E$21)*ET_Calcs!$K109+ET_Calcs!$L109)</f>
        <v>1.6139609987707544</v>
      </c>
      <c r="L111" s="22">
        <f>MIN(K111*Constantes!$E$19,0.8*(O110+Clima!$F109-M111-N111-Constantes!$D$12))</f>
        <v>0.95491712795877204</v>
      </c>
      <c r="M111" s="22">
        <f>IF(Clima!$F109&gt;0.05*Constantes!$E$20,((Clima!$F109-0.05*Constantes!$E$20)^2)/(Clima!$F109+0.95*Constantes!$E$20),0)</f>
        <v>0</v>
      </c>
      <c r="N111" s="22">
        <f>MAX(0,O110+Clima!$F109-M111-Constantes!$D$11)</f>
        <v>0</v>
      </c>
      <c r="O111" s="22">
        <f>O110+Clima!$F109-M111-L111-N111</f>
        <v>30.525047206191797</v>
      </c>
      <c r="P111" s="22">
        <f>P110+(Coeficientes!$D$22*N111-Q111)/Coeficientes!$D$23</f>
        <v>0</v>
      </c>
      <c r="Q111" s="22">
        <f>10*Coeficientes!$D$24*P110/Constantes!$E$29</f>
        <v>0</v>
      </c>
      <c r="R111" s="22">
        <f>10000*(M111+Q111)*Escenarios!$E$7/Escenarios!$E$8</f>
        <v>0</v>
      </c>
      <c r="S111" s="22">
        <f>MAX(0,Constantes!$D$15/((Calculations!V110+Calculations!R111+Clima!$F109)^2)+Coeficientes!$D$12)</f>
        <v>2.9678357367807688</v>
      </c>
      <c r="T111" s="22">
        <f>MIN(ET_Calcs!$M109,0.8*(Calculations!V110+Calculations!R111+Clima!$F109-Calculations!S111-Constantes!$D$14))</f>
        <v>1.555761246364296</v>
      </c>
      <c r="U111" s="22">
        <f>MAX(0,V110+R111+Clima!$F109-Calculations!S111-Calculations!T111-Constantes!$E$24)</f>
        <v>0</v>
      </c>
      <c r="V111" s="22">
        <f>V110+R111+Clima!$F109-Calculations!S111-Calculations!T111-Calculations!U111</f>
        <v>560.45199992851337</v>
      </c>
      <c r="W111" s="20"/>
      <c r="X111" s="22">
        <v>106</v>
      </c>
      <c r="Y111" s="22">
        <f>ET_Calcs!$I109*((1-Constantes!$F$21)*ET_Calcs!$K109+ET_Calcs!$L109)</f>
        <v>1.6139609987707544</v>
      </c>
      <c r="Z111" s="22">
        <f>MIN(Y111*Constantes!$F$19,0.8*(AC110+Clima!$F109-AA111-AB111-Constantes!$D$12))</f>
        <v>0.95491712795877204</v>
      </c>
      <c r="AA111" s="22">
        <f>IF(Clima!$F109&gt;0.05*Constantes!$F$20,((Clima!$F109-0.05*Constantes!$F$20)^2)/(Clima!$F109+0.95*Constantes!$F$20),0)</f>
        <v>0</v>
      </c>
      <c r="AB111" s="22">
        <f>MAX(0,AC110+Clima!$F109-AA111-Constantes!$D$11)</f>
        <v>0</v>
      </c>
      <c r="AC111" s="22">
        <f>AC110+Clima!$F109-AA111-Z111-AB111</f>
        <v>30.525047206191797</v>
      </c>
      <c r="AD111" s="22">
        <f>AD110+(Coeficientes!$D$22*AB111-AE111)/Coeficientes!$D$23</f>
        <v>0</v>
      </c>
      <c r="AE111" s="22">
        <f>10*Coeficientes!$D$24*AD110/Constantes!$F$29</f>
        <v>0</v>
      </c>
      <c r="AF111" s="22">
        <f>10000*(AA111+AE111)*Escenarios!$F$7/Escenarios!$F$8</f>
        <v>0</v>
      </c>
      <c r="AG111" s="22">
        <f>MAX(0,Constantes!$D$15/((Calculations!AJ110+Calculations!AF111+Clima!$F109)^2)+Coeficientes!$D$12)</f>
        <v>2.8639802069737836</v>
      </c>
      <c r="AH111" s="22">
        <f>MIN(ET_Calcs!$M109,0.8*(Calculations!AJ110+Calculations!AF111+Clima!$F109-Calculations!AG111-Constantes!$D$14))</f>
        <v>1.555761246364296</v>
      </c>
      <c r="AI111" s="22">
        <f>MAX(0,AJ110+AF111+Clima!$F109-Calculations!AG111-Calculations!AH111-Constantes!$E$24)</f>
        <v>0</v>
      </c>
      <c r="AJ111" s="22">
        <f>AJ110+AF111+Clima!$F109-Calculations!AG111-Calculations!AH111-Calculations!AI111</f>
        <v>270.31617487293073</v>
      </c>
      <c r="AK111" s="21"/>
    </row>
    <row r="112" spans="2:37" x14ac:dyDescent="0.25">
      <c r="B112" s="17"/>
      <c r="C112" s="22">
        <v>107</v>
      </c>
      <c r="D112" s="22">
        <f>ET_Calcs!$I110*((1-Constantes!$D$21)*ET_Calcs!$K110+ET_Calcs!$L110)</f>
        <v>1.5882113645915454</v>
      </c>
      <c r="E112" s="22">
        <f>MIN(D112*Constantes!$D$19,0.8*(H111+Clima!$F110-F112-G112-Constantes!$D$12))</f>
        <v>0.93968208402950304</v>
      </c>
      <c r="F112" s="22">
        <f>IF(Clima!$F110&gt;0.05*Constantes!$D$20,((Clima!$F110-0.05*Constantes!$D$20)^2)/(Clima!$F110+0.95*Constantes!$D$20),0)</f>
        <v>0</v>
      </c>
      <c r="G112" s="22">
        <f>MAX(0,H111+Clima!$F110-F112-Constantes!$D$11)</f>
        <v>0</v>
      </c>
      <c r="H112" s="22">
        <f>H111+Clima!$F110-F112-E112-G112</f>
        <v>29.585365122162294</v>
      </c>
      <c r="I112" s="20"/>
      <c r="J112" s="22">
        <v>107</v>
      </c>
      <c r="K112" s="22">
        <f>ET_Calcs!$I110*((1-Constantes!$E$21)*ET_Calcs!$K110+ET_Calcs!$L110)</f>
        <v>1.5882113645915454</v>
      </c>
      <c r="L112" s="22">
        <f>MIN(K112*Constantes!$E$19,0.8*(O111+Clima!$F110-M112-N112-Constantes!$D$12))</f>
        <v>0.93968208402950304</v>
      </c>
      <c r="M112" s="22">
        <f>IF(Clima!$F110&gt;0.05*Constantes!$E$20,((Clima!$F110-0.05*Constantes!$E$20)^2)/(Clima!$F110+0.95*Constantes!$E$20),0)</f>
        <v>0</v>
      </c>
      <c r="N112" s="22">
        <f>MAX(0,O111+Clima!$F110-M112-Constantes!$D$11)</f>
        <v>0</v>
      </c>
      <c r="O112" s="22">
        <f>O111+Clima!$F110-M112-L112-N112</f>
        <v>29.585365122162294</v>
      </c>
      <c r="P112" s="22">
        <f>P111+(Coeficientes!$D$22*N112-Q112)/Coeficientes!$D$23</f>
        <v>0</v>
      </c>
      <c r="Q112" s="22">
        <f>10*Coeficientes!$D$24*P111/Constantes!$E$29</f>
        <v>0</v>
      </c>
      <c r="R112" s="22">
        <f>10000*(M112+Q112)*Escenarios!$E$7/Escenarios!$E$8</f>
        <v>0</v>
      </c>
      <c r="S112" s="22">
        <f>MAX(0,Constantes!$D$15/((Calculations!V111+Calculations!R112+Clima!$F110)^2)+Coeficientes!$D$12)</f>
        <v>2.9673144241743645</v>
      </c>
      <c r="T112" s="22">
        <f>MIN(ET_Calcs!$M110,0.8*(Calculations!V111+Calculations!R112+Clima!$F110-Calculations!S112-Constantes!$D$14))</f>
        <v>1.5308552593516664</v>
      </c>
      <c r="U112" s="22">
        <f>MAX(0,V111+R112+Clima!$F110-Calculations!S112-Calculations!T112-Constantes!$E$24)</f>
        <v>0</v>
      </c>
      <c r="V112" s="22">
        <f>V111+R112+Clima!$F110-Calculations!S112-Calculations!T112-Calculations!U112</f>
        <v>555.95383024498733</v>
      </c>
      <c r="W112" s="20"/>
      <c r="X112" s="22">
        <v>107</v>
      </c>
      <c r="Y112" s="22">
        <f>ET_Calcs!$I110*((1-Constantes!$F$21)*ET_Calcs!$K110+ET_Calcs!$L110)</f>
        <v>1.5882113645915454</v>
      </c>
      <c r="Z112" s="22">
        <f>MIN(Y112*Constantes!$F$19,0.8*(AC111+Clima!$F110-AA112-AB112-Constantes!$D$12))</f>
        <v>0.93968208402950304</v>
      </c>
      <c r="AA112" s="22">
        <f>IF(Clima!$F110&gt;0.05*Constantes!$F$20,((Clima!$F110-0.05*Constantes!$F$20)^2)/(Clima!$F110+0.95*Constantes!$F$20),0)</f>
        <v>0</v>
      </c>
      <c r="AB112" s="22">
        <f>MAX(0,AC111+Clima!$F110-AA112-Constantes!$D$11)</f>
        <v>0</v>
      </c>
      <c r="AC112" s="22">
        <f>AC111+Clima!$F110-AA112-Z112-AB112</f>
        <v>29.585365122162294</v>
      </c>
      <c r="AD112" s="22">
        <f>AD111+(Coeficientes!$D$22*AB112-AE112)/Coeficientes!$D$23</f>
        <v>0</v>
      </c>
      <c r="AE112" s="22">
        <f>10*Coeficientes!$D$24*AD111/Constantes!$F$29</f>
        <v>0</v>
      </c>
      <c r="AF112" s="22">
        <f>10000*(AA112+AE112)*Escenarios!$F$7/Escenarios!$F$8</f>
        <v>0</v>
      </c>
      <c r="AG112" s="22">
        <f>MAX(0,Constantes!$D$15/((Calculations!AJ111+Calculations!AF112+Clima!$F110)^2)+Coeficientes!$D$12)</f>
        <v>2.8594959249529186</v>
      </c>
      <c r="AH112" s="22">
        <f>MIN(ET_Calcs!$M110,0.8*(Calculations!AJ111+Calculations!AF112+Clima!$F110-Calculations!AG112-Constantes!$D$14))</f>
        <v>1.5308552593516664</v>
      </c>
      <c r="AI112" s="22">
        <f>MAX(0,AJ111+AF112+Clima!$F110-Calculations!AG112-Calculations!AH112-Constantes!$E$24)</f>
        <v>0</v>
      </c>
      <c r="AJ112" s="22">
        <f>AJ111+AF112+Clima!$F110-Calculations!AG112-Calculations!AH112-Calculations!AI112</f>
        <v>265.92582368862617</v>
      </c>
      <c r="AK112" s="21"/>
    </row>
    <row r="113" spans="2:37" x14ac:dyDescent="0.25">
      <c r="B113" s="17"/>
      <c r="C113" s="22">
        <v>108</v>
      </c>
      <c r="D113" s="22">
        <f>ET_Calcs!$I111*((1-Constantes!$D$21)*ET_Calcs!$K111+ET_Calcs!$L111)</f>
        <v>1.5501249146481102</v>
      </c>
      <c r="E113" s="22">
        <f>MIN(D113*Constantes!$D$19,0.8*(H112+Clima!$F111-F113-G113-Constantes!$D$12))</f>
        <v>0.91714783232092345</v>
      </c>
      <c r="F113" s="22">
        <f>IF(Clima!$F111&gt;0.05*Constantes!$D$20,((Clima!$F111-0.05*Constantes!$D$20)^2)/(Clima!$F111+0.95*Constantes!$D$20),0)</f>
        <v>0</v>
      </c>
      <c r="G113" s="22">
        <f>MAX(0,H112+Clima!$F111-F113-Constantes!$D$11)</f>
        <v>0</v>
      </c>
      <c r="H113" s="22">
        <f>H112+Clima!$F111-F113-E113-G113</f>
        <v>28.668217289841369</v>
      </c>
      <c r="I113" s="20"/>
      <c r="J113" s="22">
        <v>108</v>
      </c>
      <c r="K113" s="22">
        <f>ET_Calcs!$I111*((1-Constantes!$E$21)*ET_Calcs!$K111+ET_Calcs!$L111)</f>
        <v>1.5501249146481102</v>
      </c>
      <c r="L113" s="22">
        <f>MIN(K113*Constantes!$E$19,0.8*(O112+Clima!$F111-M113-N113-Constantes!$D$12))</f>
        <v>0.91714783232092345</v>
      </c>
      <c r="M113" s="22">
        <f>IF(Clima!$F111&gt;0.05*Constantes!$E$20,((Clima!$F111-0.05*Constantes!$E$20)^2)/(Clima!$F111+0.95*Constantes!$E$20),0)</f>
        <v>0</v>
      </c>
      <c r="N113" s="22">
        <f>MAX(0,O112+Clima!$F111-M113-Constantes!$D$11)</f>
        <v>0</v>
      </c>
      <c r="O113" s="22">
        <f>O112+Clima!$F111-M113-L113-N113</f>
        <v>28.668217289841369</v>
      </c>
      <c r="P113" s="22">
        <f>P112+(Coeficientes!$D$22*N113-Q113)/Coeficientes!$D$23</f>
        <v>0</v>
      </c>
      <c r="Q113" s="22">
        <f>10*Coeficientes!$D$24*P112/Constantes!$E$29</f>
        <v>0</v>
      </c>
      <c r="R113" s="22">
        <f>10000*(M113+Q113)*Escenarios!$E$7/Escenarios!$E$8</f>
        <v>0</v>
      </c>
      <c r="S113" s="22">
        <f>MAX(0,Constantes!$D$15/((Calculations!V112+Calculations!R113+Clima!$F111)^2)+Coeficientes!$D$12)</f>
        <v>2.9667833727021908</v>
      </c>
      <c r="T113" s="22">
        <f>MIN(ET_Calcs!$M111,0.8*(Calculations!V112+Calculations!R113+Clima!$F111-Calculations!S113-Constantes!$D$14))</f>
        <v>1.494084583897568</v>
      </c>
      <c r="U113" s="22">
        <f>MAX(0,V112+R113+Clima!$F111-Calculations!S113-Calculations!T113-Constantes!$E$24)</f>
        <v>0</v>
      </c>
      <c r="V113" s="22">
        <f>V112+R113+Clima!$F111-Calculations!S113-Calculations!T113-Calculations!U113</f>
        <v>551.49296228838762</v>
      </c>
      <c r="W113" s="20"/>
      <c r="X113" s="22">
        <v>108</v>
      </c>
      <c r="Y113" s="22">
        <f>ET_Calcs!$I111*((1-Constantes!$F$21)*ET_Calcs!$K111+ET_Calcs!$L111)</f>
        <v>1.5501249146481102</v>
      </c>
      <c r="Z113" s="22">
        <f>MIN(Y113*Constantes!$F$19,0.8*(AC112+Clima!$F111-AA113-AB113-Constantes!$D$12))</f>
        <v>0.91714783232092345</v>
      </c>
      <c r="AA113" s="22">
        <f>IF(Clima!$F111&gt;0.05*Constantes!$F$20,((Clima!$F111-0.05*Constantes!$F$20)^2)/(Clima!$F111+0.95*Constantes!$F$20),0)</f>
        <v>0</v>
      </c>
      <c r="AB113" s="22">
        <f>MAX(0,AC112+Clima!$F111-AA113-Constantes!$D$11)</f>
        <v>0</v>
      </c>
      <c r="AC113" s="22">
        <f>AC112+Clima!$F111-AA113-Z113-AB113</f>
        <v>28.668217289841369</v>
      </c>
      <c r="AD113" s="22">
        <f>AD112+(Coeficientes!$D$22*AB113-AE113)/Coeficientes!$D$23</f>
        <v>0</v>
      </c>
      <c r="AE113" s="22">
        <f>10*Coeficientes!$D$24*AD112/Constantes!$F$29</f>
        <v>0</v>
      </c>
      <c r="AF113" s="22">
        <f>10000*(AA113+AE113)*Escenarios!$F$7/Escenarios!$F$8</f>
        <v>0</v>
      </c>
      <c r="AG113" s="22">
        <f>MAX(0,Constantes!$D$15/((Calculations!AJ112+Calculations!AF113+Clima!$F111)^2)+Coeficientes!$D$12)</f>
        <v>2.8548182721867046</v>
      </c>
      <c r="AH113" s="22">
        <f>MIN(ET_Calcs!$M111,0.8*(Calculations!AJ112+Calculations!AF113+Clima!$F111-Calculations!AG113-Constantes!$D$14))</f>
        <v>1.494084583897568</v>
      </c>
      <c r="AI113" s="22">
        <f>MAX(0,AJ112+AF113+Clima!$F111-Calculations!AG113-Calculations!AH113-Constantes!$E$24)</f>
        <v>0</v>
      </c>
      <c r="AJ113" s="22">
        <f>AJ112+AF113+Clima!$F111-Calculations!AG113-Calculations!AH113-Calculations!AI113</f>
        <v>261.57692083254187</v>
      </c>
      <c r="AK113" s="21"/>
    </row>
    <row r="114" spans="2:37" x14ac:dyDescent="0.25">
      <c r="B114" s="17"/>
      <c r="C114" s="22">
        <v>109</v>
      </c>
      <c r="D114" s="22">
        <f>ET_Calcs!$I112*((1-Constantes!$D$21)*ET_Calcs!$K112+ET_Calcs!$L112)</f>
        <v>1.5538676527828479</v>
      </c>
      <c r="E114" s="22">
        <f>MIN(D114*Constantes!$D$19,0.8*(H113+Clima!$F112-F114-G114-Constantes!$D$12))</f>
        <v>0.9193622629998851</v>
      </c>
      <c r="F114" s="22">
        <f>IF(Clima!$F112&gt;0.05*Constantes!$D$20,((Clima!$F112-0.05*Constantes!$D$20)^2)/(Clima!$F112+0.95*Constantes!$D$20),0)</f>
        <v>0</v>
      </c>
      <c r="G114" s="22">
        <f>MAX(0,H113+Clima!$F112-F114-Constantes!$D$11)</f>
        <v>0</v>
      </c>
      <c r="H114" s="22">
        <f>H113+Clima!$F112-F114-E114-G114</f>
        <v>27.748855026841483</v>
      </c>
      <c r="I114" s="20"/>
      <c r="J114" s="22">
        <v>109</v>
      </c>
      <c r="K114" s="22">
        <f>ET_Calcs!$I112*((1-Constantes!$E$21)*ET_Calcs!$K112+ET_Calcs!$L112)</f>
        <v>1.5538676527828479</v>
      </c>
      <c r="L114" s="22">
        <f>MIN(K114*Constantes!$E$19,0.8*(O113+Clima!$F112-M114-N114-Constantes!$D$12))</f>
        <v>0.9193622629998851</v>
      </c>
      <c r="M114" s="22">
        <f>IF(Clima!$F112&gt;0.05*Constantes!$E$20,((Clima!$F112-0.05*Constantes!$E$20)^2)/(Clima!$F112+0.95*Constantes!$E$20),0)</f>
        <v>0</v>
      </c>
      <c r="N114" s="22">
        <f>MAX(0,O113+Clima!$F112-M114-Constantes!$D$11)</f>
        <v>0</v>
      </c>
      <c r="O114" s="22">
        <f>O113+Clima!$F112-M114-L114-N114</f>
        <v>27.748855026841483</v>
      </c>
      <c r="P114" s="22">
        <f>P113+(Coeficientes!$D$22*N114-Q114)/Coeficientes!$D$23</f>
        <v>0</v>
      </c>
      <c r="Q114" s="22">
        <f>10*Coeficientes!$D$24*P113/Constantes!$E$29</f>
        <v>0</v>
      </c>
      <c r="R114" s="22">
        <f>10000*(M114+Q114)*Escenarios!$E$7/Escenarios!$E$8</f>
        <v>0</v>
      </c>
      <c r="S114" s="22">
        <f>MAX(0,Constantes!$D$15/((Calculations!V113+Calculations!R114+Clima!$F112)^2)+Coeficientes!$D$12)</f>
        <v>2.9662438399395104</v>
      </c>
      <c r="T114" s="22">
        <f>MIN(ET_Calcs!$M112,0.8*(Calculations!V113+Calculations!R114+Clima!$F112-Calculations!S114-Constantes!$D$14))</f>
        <v>1.4975688025986811</v>
      </c>
      <c r="U114" s="22">
        <f>MAX(0,V113+R114+Clima!$F112-Calculations!S114-Calculations!T114-Constantes!$E$24)</f>
        <v>0</v>
      </c>
      <c r="V114" s="22">
        <f>V113+R114+Clima!$F112-Calculations!S114-Calculations!T114-Calculations!U114</f>
        <v>547.02914964584943</v>
      </c>
      <c r="W114" s="20"/>
      <c r="X114" s="22">
        <v>109</v>
      </c>
      <c r="Y114" s="22">
        <f>ET_Calcs!$I112*((1-Constantes!$F$21)*ET_Calcs!$K112+ET_Calcs!$L112)</f>
        <v>1.5538676527828479</v>
      </c>
      <c r="Z114" s="22">
        <f>MIN(Y114*Constantes!$F$19,0.8*(AC113+Clima!$F112-AA114-AB114-Constantes!$D$12))</f>
        <v>0.9193622629998851</v>
      </c>
      <c r="AA114" s="22">
        <f>IF(Clima!$F112&gt;0.05*Constantes!$F$20,((Clima!$F112-0.05*Constantes!$F$20)^2)/(Clima!$F112+0.95*Constantes!$F$20),0)</f>
        <v>0</v>
      </c>
      <c r="AB114" s="22">
        <f>MAX(0,AC113+Clima!$F112-AA114-Constantes!$D$11)</f>
        <v>0</v>
      </c>
      <c r="AC114" s="22">
        <f>AC113+Clima!$F112-AA114-Z114-AB114</f>
        <v>27.748855026841483</v>
      </c>
      <c r="AD114" s="22">
        <f>AD113+(Coeficientes!$D$22*AB114-AE114)/Coeficientes!$D$23</f>
        <v>0</v>
      </c>
      <c r="AE114" s="22">
        <f>10*Coeficientes!$D$24*AD113/Constantes!$F$29</f>
        <v>0</v>
      </c>
      <c r="AF114" s="22">
        <f>10000*(AA114+AE114)*Escenarios!$F$7/Escenarios!$F$8</f>
        <v>0</v>
      </c>
      <c r="AG114" s="22">
        <f>MAX(0,Constantes!$D$15/((Calculations!AJ113+Calculations!AF114+Clima!$F112)^2)+Coeficientes!$D$12)</f>
        <v>2.8499506423489347</v>
      </c>
      <c r="AH114" s="22">
        <f>MIN(ET_Calcs!$M112,0.8*(Calculations!AJ113+Calculations!AF114+Clima!$F112-Calculations!AG114-Constantes!$D$14))</f>
        <v>1.4975688025986811</v>
      </c>
      <c r="AI114" s="22">
        <f>MAX(0,AJ113+AF114+Clima!$F112-Calculations!AG114-Calculations!AH114-Constantes!$E$24)</f>
        <v>0</v>
      </c>
      <c r="AJ114" s="22">
        <f>AJ113+AF114+Clima!$F112-Calculations!AG114-Calculations!AH114-Calculations!AI114</f>
        <v>257.22940138759429</v>
      </c>
      <c r="AK114" s="21"/>
    </row>
    <row r="115" spans="2:37" x14ac:dyDescent="0.25">
      <c r="B115" s="17"/>
      <c r="C115" s="22">
        <v>110</v>
      </c>
      <c r="D115" s="22">
        <f>ET_Calcs!$I113*((1-Constantes!$D$21)*ET_Calcs!$K113+ET_Calcs!$L113)</f>
        <v>1.553328063711698</v>
      </c>
      <c r="E115" s="22">
        <f>MIN(D115*Constantes!$D$19,0.8*(H114+Clima!$F113-F115-G115-Constantes!$D$12))</f>
        <v>0.91904300940795014</v>
      </c>
      <c r="F115" s="22">
        <f>IF(Clima!$F113&gt;0.05*Constantes!$D$20,((Clima!$F113-0.05*Constantes!$D$20)^2)/(Clima!$F113+0.95*Constantes!$D$20),0)</f>
        <v>0</v>
      </c>
      <c r="G115" s="22">
        <f>MAX(0,H114+Clima!$F113-F115-Constantes!$D$11)</f>
        <v>0</v>
      </c>
      <c r="H115" s="22">
        <f>H114+Clima!$F113-F115-E115-G115</f>
        <v>26.829812017433532</v>
      </c>
      <c r="I115" s="20"/>
      <c r="J115" s="22">
        <v>110</v>
      </c>
      <c r="K115" s="22">
        <f>ET_Calcs!$I113*((1-Constantes!$E$21)*ET_Calcs!$K113+ET_Calcs!$L113)</f>
        <v>1.553328063711698</v>
      </c>
      <c r="L115" s="22">
        <f>MIN(K115*Constantes!$E$19,0.8*(O114+Clima!$F113-M115-N115-Constantes!$D$12))</f>
        <v>0.91904300940795014</v>
      </c>
      <c r="M115" s="22">
        <f>IF(Clima!$F113&gt;0.05*Constantes!$E$20,((Clima!$F113-0.05*Constantes!$E$20)^2)/(Clima!$F113+0.95*Constantes!$E$20),0)</f>
        <v>0</v>
      </c>
      <c r="N115" s="22">
        <f>MAX(0,O114+Clima!$F113-M115-Constantes!$D$11)</f>
        <v>0</v>
      </c>
      <c r="O115" s="22">
        <f>O114+Clima!$F113-M115-L115-N115</f>
        <v>26.829812017433532</v>
      </c>
      <c r="P115" s="22">
        <f>P114+(Coeficientes!$D$22*N115-Q115)/Coeficientes!$D$23</f>
        <v>0</v>
      </c>
      <c r="Q115" s="22">
        <f>10*Coeficientes!$D$24*P114/Constantes!$E$29</f>
        <v>0</v>
      </c>
      <c r="R115" s="22">
        <f>10000*(M115+Q115)*Escenarios!$E$7/Escenarios!$E$8</f>
        <v>0</v>
      </c>
      <c r="S115" s="22">
        <f>MAX(0,Constantes!$D$15/((Calculations!V114+Calculations!R115+Clima!$F113)^2)+Coeficientes!$D$12)</f>
        <v>2.9656906849170608</v>
      </c>
      <c r="T115" s="22">
        <f>MIN(ET_Calcs!$M113,0.8*(Calculations!V114+Calculations!R115+Clima!$F113-Calculations!S115-Constantes!$D$14))</f>
        <v>1.4969320824439767</v>
      </c>
      <c r="U115" s="22">
        <f>MAX(0,V114+R115+Clima!$F113-Calculations!S115-Calculations!T115-Constantes!$E$24)</f>
        <v>0</v>
      </c>
      <c r="V115" s="22">
        <f>V114+R115+Clima!$F113-Calculations!S115-Calculations!T115-Calculations!U115</f>
        <v>542.56652687848839</v>
      </c>
      <c r="W115" s="20"/>
      <c r="X115" s="22">
        <v>110</v>
      </c>
      <c r="Y115" s="22">
        <f>ET_Calcs!$I113*((1-Constantes!$F$21)*ET_Calcs!$K113+ET_Calcs!$L113)</f>
        <v>1.553328063711698</v>
      </c>
      <c r="Z115" s="22">
        <f>MIN(Y115*Constantes!$F$19,0.8*(AC114+Clima!$F113-AA115-AB115-Constantes!$D$12))</f>
        <v>0.91904300940795014</v>
      </c>
      <c r="AA115" s="22">
        <f>IF(Clima!$F113&gt;0.05*Constantes!$F$20,((Clima!$F113-0.05*Constantes!$F$20)^2)/(Clima!$F113+0.95*Constantes!$F$20),0)</f>
        <v>0</v>
      </c>
      <c r="AB115" s="22">
        <f>MAX(0,AC114+Clima!$F113-AA115-Constantes!$D$11)</f>
        <v>0</v>
      </c>
      <c r="AC115" s="22">
        <f>AC114+Clima!$F113-AA115-Z115-AB115</f>
        <v>26.829812017433532</v>
      </c>
      <c r="AD115" s="22">
        <f>AD114+(Coeficientes!$D$22*AB115-AE115)/Coeficientes!$D$23</f>
        <v>0</v>
      </c>
      <c r="AE115" s="22">
        <f>10*Coeficientes!$D$24*AD114/Constantes!$F$29</f>
        <v>0</v>
      </c>
      <c r="AF115" s="22">
        <f>10000*(AA115+AE115)*Escenarios!$F$7/Escenarios!$F$8</f>
        <v>0</v>
      </c>
      <c r="AG115" s="22">
        <f>MAX(0,Constantes!$D$15/((Calculations!AJ114+Calculations!AF115+Clima!$F113)^2)+Coeficientes!$D$12)</f>
        <v>2.8448357120568244</v>
      </c>
      <c r="AH115" s="22">
        <f>MIN(ET_Calcs!$M113,0.8*(Calculations!AJ114+Calculations!AF115+Clima!$F113-Calculations!AG115-Constantes!$D$14))</f>
        <v>1.4969320824439767</v>
      </c>
      <c r="AI115" s="22">
        <f>MAX(0,AJ114+AF115+Clima!$F113-Calculations!AG115-Calculations!AH115-Constantes!$E$24)</f>
        <v>0</v>
      </c>
      <c r="AJ115" s="22">
        <f>AJ114+AF115+Clima!$F113-Calculations!AG115-Calculations!AH115-Calculations!AI115</f>
        <v>252.88763359309348</v>
      </c>
      <c r="AK115" s="21"/>
    </row>
    <row r="116" spans="2:37" x14ac:dyDescent="0.25">
      <c r="B116" s="17"/>
      <c r="C116" s="22">
        <v>111</v>
      </c>
      <c r="D116" s="22">
        <f>ET_Calcs!$I114*((1-Constantes!$D$21)*ET_Calcs!$K114+ET_Calcs!$L114)</f>
        <v>1.5116754423104088</v>
      </c>
      <c r="E116" s="22">
        <f>MIN(D116*Constantes!$D$19,0.8*(H115+Clima!$F114-F116-G116-Constantes!$D$12))</f>
        <v>0.46384961394682594</v>
      </c>
      <c r="F116" s="22">
        <f>IF(Clima!$F114&gt;0.05*Constantes!$D$20,((Clima!$F114-0.05*Constantes!$D$20)^2)/(Clima!$F114+0.95*Constantes!$D$20),0)</f>
        <v>0</v>
      </c>
      <c r="G116" s="22">
        <f>MAX(0,H115+Clima!$F114-F116-Constantes!$D$11)</f>
        <v>0</v>
      </c>
      <c r="H116" s="22">
        <f>H115+Clima!$F114-F116-E116-G116</f>
        <v>26.365962403486705</v>
      </c>
      <c r="I116" s="20"/>
      <c r="J116" s="22">
        <v>111</v>
      </c>
      <c r="K116" s="22">
        <f>ET_Calcs!$I114*((1-Constantes!$E$21)*ET_Calcs!$K114+ET_Calcs!$L114)</f>
        <v>1.5116754423104088</v>
      </c>
      <c r="L116" s="22">
        <f>MIN(K116*Constantes!$E$19,0.8*(O115+Clima!$F114-M116-N116-Constantes!$D$12))</f>
        <v>0.46384961394682594</v>
      </c>
      <c r="M116" s="22">
        <f>IF(Clima!$F114&gt;0.05*Constantes!$E$20,((Clima!$F114-0.05*Constantes!$E$20)^2)/(Clima!$F114+0.95*Constantes!$E$20),0)</f>
        <v>0</v>
      </c>
      <c r="N116" s="22">
        <f>MAX(0,O115+Clima!$F114-M116-Constantes!$D$11)</f>
        <v>0</v>
      </c>
      <c r="O116" s="22">
        <f>O115+Clima!$F114-M116-L116-N116</f>
        <v>26.365962403486705</v>
      </c>
      <c r="P116" s="22">
        <f>P115+(Coeficientes!$D$22*N116-Q116)/Coeficientes!$D$23</f>
        <v>0</v>
      </c>
      <c r="Q116" s="22">
        <f>10*Coeficientes!$D$24*P115/Constantes!$E$29</f>
        <v>0</v>
      </c>
      <c r="R116" s="22">
        <f>10000*(M116+Q116)*Escenarios!$E$7/Escenarios!$E$8</f>
        <v>0</v>
      </c>
      <c r="S116" s="22">
        <f>MAX(0,Constantes!$D$15/((Calculations!V115+Calculations!R116+Clima!$F114)^2)+Coeficientes!$D$12)</f>
        <v>2.9651239739690154</v>
      </c>
      <c r="T116" s="22">
        <f>MIN(ET_Calcs!$M114,0.8*(Calculations!V115+Calculations!R116+Clima!$F114-Calculations!S116-Constantes!$D$14))</f>
        <v>1.4567422328630981</v>
      </c>
      <c r="U116" s="22">
        <f>MAX(0,V115+R116+Clima!$F114-Calculations!S116-Calculations!T116-Constantes!$E$24)</f>
        <v>0</v>
      </c>
      <c r="V116" s="22">
        <f>V115+R116+Clima!$F114-Calculations!S116-Calculations!T116-Calculations!U116</f>
        <v>538.1446606716562</v>
      </c>
      <c r="W116" s="20"/>
      <c r="X116" s="22">
        <v>111</v>
      </c>
      <c r="Y116" s="22">
        <f>ET_Calcs!$I114*((1-Constantes!$F$21)*ET_Calcs!$K114+ET_Calcs!$L114)</f>
        <v>1.5116754423104088</v>
      </c>
      <c r="Z116" s="22">
        <f>MIN(Y116*Constantes!$F$19,0.8*(AC115+Clima!$F114-AA116-AB116-Constantes!$D$12))</f>
        <v>0.46384961394682594</v>
      </c>
      <c r="AA116" s="22">
        <f>IF(Clima!$F114&gt;0.05*Constantes!$F$20,((Clima!$F114-0.05*Constantes!$F$20)^2)/(Clima!$F114+0.95*Constantes!$F$20),0)</f>
        <v>0</v>
      </c>
      <c r="AB116" s="22">
        <f>MAX(0,AC115+Clima!$F114-AA116-Constantes!$D$11)</f>
        <v>0</v>
      </c>
      <c r="AC116" s="22">
        <f>AC115+Clima!$F114-AA116-Z116-AB116</f>
        <v>26.365962403486705</v>
      </c>
      <c r="AD116" s="22">
        <f>AD115+(Coeficientes!$D$22*AB116-AE116)/Coeficientes!$D$23</f>
        <v>0</v>
      </c>
      <c r="AE116" s="22">
        <f>10*Coeficientes!$D$24*AD115/Constantes!$F$29</f>
        <v>0</v>
      </c>
      <c r="AF116" s="22">
        <f>10000*(AA116+AE116)*Escenarios!$F$7/Escenarios!$F$8</f>
        <v>0</v>
      </c>
      <c r="AG116" s="22">
        <f>MAX(0,Constantes!$D$15/((Calculations!AJ115+Calculations!AF116+Clima!$F114)^2)+Coeficientes!$D$12)</f>
        <v>2.8394620171284459</v>
      </c>
      <c r="AH116" s="22">
        <f>MIN(ET_Calcs!$M114,0.8*(Calculations!AJ115+Calculations!AF116+Clima!$F114-Calculations!AG116-Constantes!$D$14))</f>
        <v>1.4567422328630981</v>
      </c>
      <c r="AI116" s="22">
        <f>MAX(0,AJ115+AF116+Clima!$F114-Calculations!AG116-Calculations!AH116-Constantes!$E$24)</f>
        <v>0</v>
      </c>
      <c r="AJ116" s="22">
        <f>AJ115+AF116+Clima!$F114-Calculations!AG116-Calculations!AH116-Calculations!AI116</f>
        <v>248.59142934310194</v>
      </c>
      <c r="AK116" s="21"/>
    </row>
    <row r="117" spans="2:37" x14ac:dyDescent="0.25">
      <c r="B117" s="17"/>
      <c r="C117" s="22">
        <v>112</v>
      </c>
      <c r="D117" s="22">
        <f>ET_Calcs!$I115*((1-Constantes!$D$21)*ET_Calcs!$K115+ET_Calcs!$L115)</f>
        <v>1.53561095355299</v>
      </c>
      <c r="E117" s="22">
        <f>MIN(D117*Constantes!$D$19,0.8*(H116+Clima!$F115-F117-G117-Constantes!$D$12))</f>
        <v>9.2769922789364051E-2</v>
      </c>
      <c r="F117" s="22">
        <f>IF(Clima!$F115&gt;0.05*Constantes!$D$20,((Clima!$F115-0.05*Constantes!$D$20)^2)/(Clima!$F115+0.95*Constantes!$D$20),0)</f>
        <v>0</v>
      </c>
      <c r="G117" s="22">
        <f>MAX(0,H116+Clima!$F115-F117-Constantes!$D$11)</f>
        <v>0</v>
      </c>
      <c r="H117" s="22">
        <f>H116+Clima!$F115-F117-E117-G117</f>
        <v>26.27319248069734</v>
      </c>
      <c r="I117" s="20"/>
      <c r="J117" s="22">
        <v>112</v>
      </c>
      <c r="K117" s="22">
        <f>ET_Calcs!$I115*((1-Constantes!$E$21)*ET_Calcs!$K115+ET_Calcs!$L115)</f>
        <v>1.53561095355299</v>
      </c>
      <c r="L117" s="22">
        <f>MIN(K117*Constantes!$E$19,0.8*(O116+Clima!$F115-M117-N117-Constantes!$D$12))</f>
        <v>9.2769922789364051E-2</v>
      </c>
      <c r="M117" s="22">
        <f>IF(Clima!$F115&gt;0.05*Constantes!$E$20,((Clima!$F115-0.05*Constantes!$E$20)^2)/(Clima!$F115+0.95*Constantes!$E$20),0)</f>
        <v>0</v>
      </c>
      <c r="N117" s="22">
        <f>MAX(0,O116+Clima!$F115-M117-Constantes!$D$11)</f>
        <v>0</v>
      </c>
      <c r="O117" s="22">
        <f>O116+Clima!$F115-M117-L117-N117</f>
        <v>26.27319248069734</v>
      </c>
      <c r="P117" s="22">
        <f>P116+(Coeficientes!$D$22*N117-Q117)/Coeficientes!$D$23</f>
        <v>0</v>
      </c>
      <c r="Q117" s="22">
        <f>10*Coeficientes!$D$24*P116/Constantes!$E$29</f>
        <v>0</v>
      </c>
      <c r="R117" s="22">
        <f>10000*(M117+Q117)*Escenarios!$E$7/Escenarios!$E$8</f>
        <v>0</v>
      </c>
      <c r="S117" s="22">
        <f>MAX(0,Constantes!$D$15/((Calculations!V116+Calculations!R117+Clima!$F115)^2)+Coeficientes!$D$12)</f>
        <v>2.9645484755074221</v>
      </c>
      <c r="T117" s="22">
        <f>MIN(ET_Calcs!$M115,0.8*(Calculations!V116+Calculations!R117+Clima!$F115-Calculations!S117-Constantes!$D$14))</f>
        <v>1.4796470969232862</v>
      </c>
      <c r="U117" s="22">
        <f>MAX(0,V116+R117+Clima!$F115-Calculations!S117-Calculations!T117-Constantes!$E$24)</f>
        <v>0</v>
      </c>
      <c r="V117" s="22">
        <f>V116+R117+Clima!$F115-Calculations!S117-Calculations!T117-Calculations!U117</f>
        <v>533.70046509922554</v>
      </c>
      <c r="W117" s="20"/>
      <c r="X117" s="22">
        <v>112</v>
      </c>
      <c r="Y117" s="22">
        <f>ET_Calcs!$I115*((1-Constantes!$F$21)*ET_Calcs!$K115+ET_Calcs!$L115)</f>
        <v>1.53561095355299</v>
      </c>
      <c r="Z117" s="22">
        <f>MIN(Y117*Constantes!$F$19,0.8*(AC116+Clima!$F115-AA117-AB117-Constantes!$D$12))</f>
        <v>9.2769922789364051E-2</v>
      </c>
      <c r="AA117" s="22">
        <f>IF(Clima!$F115&gt;0.05*Constantes!$F$20,((Clima!$F115-0.05*Constantes!$F$20)^2)/(Clima!$F115+0.95*Constantes!$F$20),0)</f>
        <v>0</v>
      </c>
      <c r="AB117" s="22">
        <f>MAX(0,AC116+Clima!$F115-AA117-Constantes!$D$11)</f>
        <v>0</v>
      </c>
      <c r="AC117" s="22">
        <f>AC116+Clima!$F115-AA117-Z117-AB117</f>
        <v>26.27319248069734</v>
      </c>
      <c r="AD117" s="22">
        <f>AD116+(Coeficientes!$D$22*AB117-AE117)/Coeficientes!$D$23</f>
        <v>0</v>
      </c>
      <c r="AE117" s="22">
        <f>10*Coeficientes!$D$24*AD116/Constantes!$F$29</f>
        <v>0</v>
      </c>
      <c r="AF117" s="22">
        <f>10000*(AA117+AE117)*Escenarios!$F$7/Escenarios!$F$8</f>
        <v>0</v>
      </c>
      <c r="AG117" s="22">
        <f>MAX(0,Constantes!$D$15/((Calculations!AJ116+Calculations!AF117+Clima!$F115)^2)+Coeficientes!$D$12)</f>
        <v>2.8338651728323709</v>
      </c>
      <c r="AH117" s="22">
        <f>MIN(ET_Calcs!$M115,0.8*(Calculations!AJ116+Calculations!AF117+Clima!$F115-Calculations!AG117-Constantes!$D$14))</f>
        <v>1.4796470969232862</v>
      </c>
      <c r="AI117" s="22">
        <f>MAX(0,AJ116+AF117+Clima!$F115-Calculations!AG117-Calculations!AH117-Constantes!$E$24)</f>
        <v>0</v>
      </c>
      <c r="AJ117" s="22">
        <f>AJ116+AF117+Clima!$F115-Calculations!AG117-Calculations!AH117-Calculations!AI117</f>
        <v>244.27791707334629</v>
      </c>
      <c r="AK117" s="21"/>
    </row>
    <row r="118" spans="2:37" x14ac:dyDescent="0.25">
      <c r="B118" s="17"/>
      <c r="C118" s="22">
        <v>113</v>
      </c>
      <c r="D118" s="22">
        <f>ET_Calcs!$I116*((1-Constantes!$D$21)*ET_Calcs!$K116+ET_Calcs!$L116)</f>
        <v>1.5511049624143844</v>
      </c>
      <c r="E118" s="22">
        <f>MIN(D118*Constantes!$D$19,0.8*(H117+Clima!$F116-F118-G118-Constantes!$D$12))</f>
        <v>1.8553984557871672E-2</v>
      </c>
      <c r="F118" s="22">
        <f>IF(Clima!$F116&gt;0.05*Constantes!$D$20,((Clima!$F116-0.05*Constantes!$D$20)^2)/(Clima!$F116+0.95*Constantes!$D$20),0)</f>
        <v>0</v>
      </c>
      <c r="G118" s="22">
        <f>MAX(0,H117+Clima!$F116-F118-Constantes!$D$11)</f>
        <v>0</v>
      </c>
      <c r="H118" s="22">
        <f>H117+Clima!$F116-F118-E118-G118</f>
        <v>26.254638496139467</v>
      </c>
      <c r="I118" s="20"/>
      <c r="J118" s="22">
        <v>113</v>
      </c>
      <c r="K118" s="22">
        <f>ET_Calcs!$I116*((1-Constantes!$E$21)*ET_Calcs!$K116+ET_Calcs!$L116)</f>
        <v>1.5511049624143844</v>
      </c>
      <c r="L118" s="22">
        <f>MIN(K118*Constantes!$E$19,0.8*(O117+Clima!$F116-M118-N118-Constantes!$D$12))</f>
        <v>1.8553984557871672E-2</v>
      </c>
      <c r="M118" s="22">
        <f>IF(Clima!$F116&gt;0.05*Constantes!$E$20,((Clima!$F116-0.05*Constantes!$E$20)^2)/(Clima!$F116+0.95*Constantes!$E$20),0)</f>
        <v>0</v>
      </c>
      <c r="N118" s="22">
        <f>MAX(0,O117+Clima!$F116-M118-Constantes!$D$11)</f>
        <v>0</v>
      </c>
      <c r="O118" s="22">
        <f>O117+Clima!$F116-M118-L118-N118</f>
        <v>26.254638496139467</v>
      </c>
      <c r="P118" s="22">
        <f>P117+(Coeficientes!$D$22*N118-Q118)/Coeficientes!$D$23</f>
        <v>0</v>
      </c>
      <c r="Q118" s="22">
        <f>10*Coeficientes!$D$24*P117/Constantes!$E$29</f>
        <v>0</v>
      </c>
      <c r="R118" s="22">
        <f>10000*(M118+Q118)*Escenarios!$E$7/Escenarios!$E$8</f>
        <v>0</v>
      </c>
      <c r="S118" s="22">
        <f>MAX(0,Constantes!$D$15/((Calculations!V117+Calculations!R118+Clima!$F116)^2)+Coeficientes!$D$12)</f>
        <v>2.9639555980296568</v>
      </c>
      <c r="T118" s="22">
        <f>MIN(ET_Calcs!$M116,0.8*(Calculations!V117+Calculations!R118+Clima!$F116-Calculations!S118-Constantes!$D$14))</f>
        <v>1.4944382840653989</v>
      </c>
      <c r="U118" s="22">
        <f>MAX(0,V117+R118+Clima!$F116-Calculations!S118-Calculations!T118-Constantes!$E$24)</f>
        <v>0</v>
      </c>
      <c r="V118" s="22">
        <f>V117+R118+Clima!$F116-Calculations!S118-Calculations!T118-Calculations!U118</f>
        <v>529.2420712171305</v>
      </c>
      <c r="W118" s="20"/>
      <c r="X118" s="22">
        <v>113</v>
      </c>
      <c r="Y118" s="22">
        <f>ET_Calcs!$I116*((1-Constantes!$F$21)*ET_Calcs!$K116+ET_Calcs!$L116)</f>
        <v>1.5511049624143844</v>
      </c>
      <c r="Z118" s="22">
        <f>MIN(Y118*Constantes!$F$19,0.8*(AC117+Clima!$F116-AA118-AB118-Constantes!$D$12))</f>
        <v>1.8553984557871672E-2</v>
      </c>
      <c r="AA118" s="22">
        <f>IF(Clima!$F116&gt;0.05*Constantes!$F$20,((Clima!$F116-0.05*Constantes!$F$20)^2)/(Clima!$F116+0.95*Constantes!$F$20),0)</f>
        <v>0</v>
      </c>
      <c r="AB118" s="22">
        <f>MAX(0,AC117+Clima!$F116-AA118-Constantes!$D$11)</f>
        <v>0</v>
      </c>
      <c r="AC118" s="22">
        <f>AC117+Clima!$F116-AA118-Z118-AB118</f>
        <v>26.254638496139467</v>
      </c>
      <c r="AD118" s="22">
        <f>AD117+(Coeficientes!$D$22*AB118-AE118)/Coeficientes!$D$23</f>
        <v>0</v>
      </c>
      <c r="AE118" s="22">
        <f>10*Coeficientes!$D$24*AD117/Constantes!$F$29</f>
        <v>0</v>
      </c>
      <c r="AF118" s="22">
        <f>10000*(AA118+AE118)*Escenarios!$F$7/Escenarios!$F$8</f>
        <v>0</v>
      </c>
      <c r="AG118" s="22">
        <f>MAX(0,Constantes!$D$15/((Calculations!AJ117+Calculations!AF118+Clima!$F116)^2)+Coeficientes!$D$12)</f>
        <v>2.8279460805110066</v>
      </c>
      <c r="AH118" s="22">
        <f>MIN(ET_Calcs!$M116,0.8*(Calculations!AJ117+Calculations!AF118+Clima!$F116-Calculations!AG118-Constantes!$D$14))</f>
        <v>1.4944382840653989</v>
      </c>
      <c r="AI118" s="22">
        <f>MAX(0,AJ117+AF118+Clima!$F116-Calculations!AG118-Calculations!AH118-Constantes!$E$24)</f>
        <v>0</v>
      </c>
      <c r="AJ118" s="22">
        <f>AJ117+AF118+Clima!$F116-Calculations!AG118-Calculations!AH118-Calculations!AI118</f>
        <v>239.95553270876988</v>
      </c>
      <c r="AK118" s="21"/>
    </row>
    <row r="119" spans="2:37" x14ac:dyDescent="0.25">
      <c r="B119" s="17"/>
      <c r="C119" s="22">
        <v>114</v>
      </c>
      <c r="D119" s="22">
        <f>ET_Calcs!$I117*((1-Constantes!$D$21)*ET_Calcs!$K117+ET_Calcs!$L117)</f>
        <v>1.5219209786462322</v>
      </c>
      <c r="E119" s="22">
        <f>MIN(D119*Constantes!$D$19,0.8*(H118+Clima!$F117-F119-G119-Constantes!$D$12))</f>
        <v>0.90046067471020119</v>
      </c>
      <c r="F119" s="22">
        <f>IF(Clima!$F117&gt;0.05*Constantes!$D$20,((Clima!$F117-0.05*Constantes!$D$20)^2)/(Clima!$F117+0.95*Constantes!$D$20),0)</f>
        <v>0.30448235435971249</v>
      </c>
      <c r="G119" s="22">
        <f>MAX(0,H118+Clima!$F117-F119-Constantes!$D$11)</f>
        <v>0</v>
      </c>
      <c r="H119" s="22">
        <f>H118+Clima!$F117-F119-E119-G119</f>
        <v>35.24969546706955</v>
      </c>
      <c r="I119" s="20"/>
      <c r="J119" s="22">
        <v>114</v>
      </c>
      <c r="K119" s="22">
        <f>ET_Calcs!$I117*((1-Constantes!$E$21)*ET_Calcs!$K117+ET_Calcs!$L117)</f>
        <v>1.5219209786462322</v>
      </c>
      <c r="L119" s="22">
        <f>MIN(K119*Constantes!$E$19,0.8*(O118+Clima!$F117-M119-N119-Constantes!$D$12))</f>
        <v>0.90046067471020119</v>
      </c>
      <c r="M119" s="22">
        <f>IF(Clima!$F117&gt;0.05*Constantes!$E$20,((Clima!$F117-0.05*Constantes!$E$20)^2)/(Clima!$F117+0.95*Constantes!$E$20),0)</f>
        <v>0.30448235435971249</v>
      </c>
      <c r="N119" s="22">
        <f>MAX(0,O118+Clima!$F117-M119-Constantes!$D$11)</f>
        <v>0</v>
      </c>
      <c r="O119" s="22">
        <f>O118+Clima!$F117-M119-L119-N119</f>
        <v>35.24969546706955</v>
      </c>
      <c r="P119" s="22">
        <f>P118+(Coeficientes!$D$22*N119-Q119)/Coeficientes!$D$23</f>
        <v>0</v>
      </c>
      <c r="Q119" s="22">
        <f>10*Coeficientes!$D$24*P118/Constantes!$E$29</f>
        <v>0</v>
      </c>
      <c r="R119" s="22">
        <f>10000*(M119+Q119)*Escenarios!$E$7/Escenarios!$E$8</f>
        <v>9.8449294576307036</v>
      </c>
      <c r="S119" s="22">
        <f>MAX(0,Constantes!$D$15/((Calculations!V118+Calculations!R119+Clima!$F117)^2)+Coeficientes!$D$12)</f>
        <v>2.9659721629465139</v>
      </c>
      <c r="T119" s="22">
        <f>MIN(ET_Calcs!$M117,0.8*(Calculations!V118+Calculations!R119+Clima!$F117-Calculations!S119-Constantes!$D$14))</f>
        <v>1.466236244265499</v>
      </c>
      <c r="U119" s="22">
        <f>MAX(0,V118+R119+Clima!$F117-Calculations!S119-Calculations!T119-Constantes!$E$24)</f>
        <v>0</v>
      </c>
      <c r="V119" s="22">
        <f>V118+R119+Clima!$F117-Calculations!S119-Calculations!T119-Calculations!U119</f>
        <v>544.85479226754921</v>
      </c>
      <c r="W119" s="20"/>
      <c r="X119" s="22">
        <v>114</v>
      </c>
      <c r="Y119" s="22">
        <f>ET_Calcs!$I117*((1-Constantes!$F$21)*ET_Calcs!$K117+ET_Calcs!$L117)</f>
        <v>1.5219209786462322</v>
      </c>
      <c r="Z119" s="22">
        <f>MIN(Y119*Constantes!$F$19,0.8*(AC118+Clima!$F117-AA119-AB119-Constantes!$D$12))</f>
        <v>0.90046067471020119</v>
      </c>
      <c r="AA119" s="22">
        <f>IF(Clima!$F117&gt;0.05*Constantes!$F$20,((Clima!$F117-0.05*Constantes!$F$20)^2)/(Clima!$F117+0.95*Constantes!$F$20),0)</f>
        <v>0.30448235435971249</v>
      </c>
      <c r="AB119" s="22">
        <f>MAX(0,AC118+Clima!$F117-AA119-Constantes!$D$11)</f>
        <v>0</v>
      </c>
      <c r="AC119" s="22">
        <f>AC118+Clima!$F117-AA119-Z119-AB119</f>
        <v>35.24969546706955</v>
      </c>
      <c r="AD119" s="22">
        <f>AD118+(Coeficientes!$D$22*AB119-AE119)/Coeficientes!$D$23</f>
        <v>0</v>
      </c>
      <c r="AE119" s="22">
        <f>10*Coeficientes!$D$24*AD118/Constantes!$F$29</f>
        <v>0</v>
      </c>
      <c r="AF119" s="22">
        <f>10000*(AA119+AE119)*Escenarios!$F$7/Escenarios!$F$8</f>
        <v>4.7702235516354961</v>
      </c>
      <c r="AG119" s="22">
        <f>MAX(0,Constantes!$D$15/((Calculations!AJ118+Calculations!AF119+Clima!$F117)^2)+Coeficientes!$D$12)</f>
        <v>2.842018746945286</v>
      </c>
      <c r="AH119" s="22">
        <f>MIN(ET_Calcs!$M117,0.8*(Calculations!AJ118+Calculations!AF119+Clima!$F117-Calculations!AG119-Constantes!$D$14))</f>
        <v>1.466236244265499</v>
      </c>
      <c r="AI119" s="22">
        <f>MAX(0,AJ118+AF119+Clima!$F117-Calculations!AG119-Calculations!AH119-Constantes!$E$24)</f>
        <v>0</v>
      </c>
      <c r="AJ119" s="22">
        <f>AJ118+AF119+Clima!$F117-Calculations!AG119-Calculations!AH119-Calculations!AI119</f>
        <v>250.61750126919458</v>
      </c>
      <c r="AK119" s="21"/>
    </row>
    <row r="120" spans="2:37" x14ac:dyDescent="0.25">
      <c r="B120" s="17"/>
      <c r="C120" s="22">
        <v>115</v>
      </c>
      <c r="D120" s="22">
        <f>ET_Calcs!$I118*((1-Constantes!$D$21)*ET_Calcs!$K118+ET_Calcs!$L118)</f>
        <v>1.5491761281234084</v>
      </c>
      <c r="E120" s="22">
        <f>MIN(D120*Constantes!$D$19,0.8*(H119+Clima!$F118-F120-G120-Constantes!$D$12))</f>
        <v>0.91658647271935678</v>
      </c>
      <c r="F120" s="22">
        <f>IF(Clima!$F118&gt;0.05*Constantes!$D$20,((Clima!$F118-0.05*Constantes!$D$20)^2)/(Clima!$F118+0.95*Constantes!$D$20),0)</f>
        <v>0</v>
      </c>
      <c r="G120" s="22">
        <f>MAX(0,H119+Clima!$F118-F120-Constantes!$D$11)</f>
        <v>0</v>
      </c>
      <c r="H120" s="22">
        <f>H119+Clima!$F118-F120-E120-G120</f>
        <v>34.333108994350191</v>
      </c>
      <c r="I120" s="20"/>
      <c r="J120" s="22">
        <v>115</v>
      </c>
      <c r="K120" s="22">
        <f>ET_Calcs!$I118*((1-Constantes!$E$21)*ET_Calcs!$K118+ET_Calcs!$L118)</f>
        <v>1.5491761281234084</v>
      </c>
      <c r="L120" s="22">
        <f>MIN(K120*Constantes!$E$19,0.8*(O119+Clima!$F118-M120-N120-Constantes!$D$12))</f>
        <v>0.91658647271935678</v>
      </c>
      <c r="M120" s="22">
        <f>IF(Clima!$F118&gt;0.05*Constantes!$E$20,((Clima!$F118-0.05*Constantes!$E$20)^2)/(Clima!$F118+0.95*Constantes!$E$20),0)</f>
        <v>0</v>
      </c>
      <c r="N120" s="22">
        <f>MAX(0,O119+Clima!$F118-M120-Constantes!$D$11)</f>
        <v>0</v>
      </c>
      <c r="O120" s="22">
        <f>O119+Clima!$F118-M120-L120-N120</f>
        <v>34.333108994350191</v>
      </c>
      <c r="P120" s="22">
        <f>P119+(Coeficientes!$D$22*N120-Q120)/Coeficientes!$D$23</f>
        <v>0</v>
      </c>
      <c r="Q120" s="22">
        <f>10*Coeficientes!$D$24*P119/Constantes!$E$29</f>
        <v>0</v>
      </c>
      <c r="R120" s="22">
        <f>10000*(M120+Q120)*Escenarios!$E$7/Escenarios!$E$8</f>
        <v>0</v>
      </c>
      <c r="S120" s="22">
        <f>MAX(0,Constantes!$D$15/((Calculations!V119+Calculations!R120+Clima!$F118)^2)+Coeficientes!$D$12)</f>
        <v>2.9654163014726853</v>
      </c>
      <c r="T120" s="22">
        <f>MIN(ET_Calcs!$M118,0.8*(Calculations!V119+Calculations!R120+Clima!$F118-Calculations!S120-Constantes!$D$14))</f>
        <v>1.4923450338897162</v>
      </c>
      <c r="U120" s="22">
        <f>MAX(0,V119+R120+Clima!$F118-Calculations!S120-Calculations!T120-Constantes!$E$24)</f>
        <v>0</v>
      </c>
      <c r="V120" s="22">
        <f>V119+R120+Clima!$F118-Calculations!S120-Calculations!T120-Calculations!U120</f>
        <v>540.39703093218679</v>
      </c>
      <c r="W120" s="20"/>
      <c r="X120" s="22">
        <v>115</v>
      </c>
      <c r="Y120" s="22">
        <f>ET_Calcs!$I118*((1-Constantes!$F$21)*ET_Calcs!$K118+ET_Calcs!$L118)</f>
        <v>1.5491761281234084</v>
      </c>
      <c r="Z120" s="22">
        <f>MIN(Y120*Constantes!$F$19,0.8*(AC119+Clima!$F118-AA120-AB120-Constantes!$D$12))</f>
        <v>0.91658647271935678</v>
      </c>
      <c r="AA120" s="22">
        <f>IF(Clima!$F118&gt;0.05*Constantes!$F$20,((Clima!$F118-0.05*Constantes!$F$20)^2)/(Clima!$F118+0.95*Constantes!$F$20),0)</f>
        <v>0</v>
      </c>
      <c r="AB120" s="22">
        <f>MAX(0,AC119+Clima!$F118-AA120-Constantes!$D$11)</f>
        <v>0</v>
      </c>
      <c r="AC120" s="22">
        <f>AC119+Clima!$F118-AA120-Z120-AB120</f>
        <v>34.333108994350191</v>
      </c>
      <c r="AD120" s="22">
        <f>AD119+(Coeficientes!$D$22*AB120-AE120)/Coeficientes!$D$23</f>
        <v>0</v>
      </c>
      <c r="AE120" s="22">
        <f>10*Coeficientes!$D$24*AD119/Constantes!$F$29</f>
        <v>0</v>
      </c>
      <c r="AF120" s="22">
        <f>10000*(AA120+AE120)*Escenarios!$F$7/Escenarios!$F$8</f>
        <v>0</v>
      </c>
      <c r="AG120" s="22">
        <f>MAX(0,Constantes!$D$15/((Calculations!AJ119+Calculations!AF120+Clima!$F118)^2)+Coeficientes!$D$12)</f>
        <v>2.8365404888987662</v>
      </c>
      <c r="AH120" s="22">
        <f>MIN(ET_Calcs!$M118,0.8*(Calculations!AJ119+Calculations!AF120+Clima!$F118-Calculations!AG120-Constantes!$D$14))</f>
        <v>1.4923450338897162</v>
      </c>
      <c r="AI120" s="22">
        <f>MAX(0,AJ119+AF120+Clima!$F118-Calculations!AG120-Calculations!AH120-Constantes!$E$24)</f>
        <v>0</v>
      </c>
      <c r="AJ120" s="22">
        <f>AJ119+AF120+Clima!$F118-Calculations!AG120-Calculations!AH120-Calculations!AI120</f>
        <v>246.28861574640609</v>
      </c>
      <c r="AK120" s="21"/>
    </row>
    <row r="121" spans="2:37" x14ac:dyDescent="0.25">
      <c r="B121" s="17"/>
      <c r="C121" s="22">
        <v>116</v>
      </c>
      <c r="D121" s="22">
        <f>ET_Calcs!$I119*((1-Constantes!$D$21)*ET_Calcs!$K119+ET_Calcs!$L119)</f>
        <v>1.5520962022754587</v>
      </c>
      <c r="E121" s="22">
        <f>MIN(D121*Constantes!$D$19,0.8*(H120+Clima!$F119-F121-G121-Constantes!$D$12))</f>
        <v>0.91831416553524658</v>
      </c>
      <c r="F121" s="22">
        <f>IF(Clima!$F119&gt;0.05*Constantes!$D$20,((Clima!$F119-0.05*Constantes!$D$20)^2)/(Clima!$F119+0.95*Constantes!$D$20),0)</f>
        <v>0</v>
      </c>
      <c r="G121" s="22">
        <f>MAX(0,H120+Clima!$F119-F121-Constantes!$D$11)</f>
        <v>0</v>
      </c>
      <c r="H121" s="22">
        <f>H120+Clima!$F119-F121-E121-G121</f>
        <v>34.314794828814939</v>
      </c>
      <c r="I121" s="20"/>
      <c r="J121" s="22">
        <v>116</v>
      </c>
      <c r="K121" s="22">
        <f>ET_Calcs!$I119*((1-Constantes!$E$21)*ET_Calcs!$K119+ET_Calcs!$L119)</f>
        <v>1.5520962022754587</v>
      </c>
      <c r="L121" s="22">
        <f>MIN(K121*Constantes!$E$19,0.8*(O120+Clima!$F119-M121-N121-Constantes!$D$12))</f>
        <v>0.91831416553524658</v>
      </c>
      <c r="M121" s="22">
        <f>IF(Clima!$F119&gt;0.05*Constantes!$E$20,((Clima!$F119-0.05*Constantes!$E$20)^2)/(Clima!$F119+0.95*Constantes!$E$20),0)</f>
        <v>0</v>
      </c>
      <c r="N121" s="22">
        <f>MAX(0,O120+Clima!$F119-M121-Constantes!$D$11)</f>
        <v>0</v>
      </c>
      <c r="O121" s="22">
        <f>O120+Clima!$F119-M121-L121-N121</f>
        <v>34.314794828814939</v>
      </c>
      <c r="P121" s="22">
        <f>P120+(Coeficientes!$D$22*N121-Q121)/Coeficientes!$D$23</f>
        <v>0</v>
      </c>
      <c r="Q121" s="22">
        <f>10*Coeficientes!$D$24*P120/Constantes!$E$29</f>
        <v>0</v>
      </c>
      <c r="R121" s="22">
        <f>10000*(M121+Q121)*Escenarios!$E$7/Escenarios!$E$8</f>
        <v>0</v>
      </c>
      <c r="S121" s="22">
        <f>MAX(0,Constantes!$D$15/((Calculations!V120+Calculations!R121+Clima!$F119)^2)+Coeficientes!$D$12)</f>
        <v>2.9649601936788681</v>
      </c>
      <c r="T121" s="22">
        <f>MIN(ET_Calcs!$M119,0.8*(Calculations!V120+Calculations!R121+Clima!$F119-Calculations!S121-Constantes!$D$14))</f>
        <v>1.4950381014142988</v>
      </c>
      <c r="U121" s="22">
        <f>MAX(0,V120+R121+Clima!$F119-Calculations!S121-Calculations!T121-Constantes!$E$24)</f>
        <v>0</v>
      </c>
      <c r="V121" s="22">
        <f>V120+R121+Clima!$F119-Calculations!S121-Calculations!T121-Calculations!U121</f>
        <v>536.83703263709367</v>
      </c>
      <c r="W121" s="20"/>
      <c r="X121" s="22">
        <v>116</v>
      </c>
      <c r="Y121" s="22">
        <f>ET_Calcs!$I119*((1-Constantes!$F$21)*ET_Calcs!$K119+ET_Calcs!$L119)</f>
        <v>1.5520962022754587</v>
      </c>
      <c r="Z121" s="22">
        <f>MIN(Y121*Constantes!$F$19,0.8*(AC120+Clima!$F119-AA121-AB121-Constantes!$D$12))</f>
        <v>0.91831416553524658</v>
      </c>
      <c r="AA121" s="22">
        <f>IF(Clima!$F119&gt;0.05*Constantes!$F$20,((Clima!$F119-0.05*Constantes!$F$20)^2)/(Clima!$F119+0.95*Constantes!$F$20),0)</f>
        <v>0</v>
      </c>
      <c r="AB121" s="22">
        <f>MAX(0,AC120+Clima!$F119-AA121-Constantes!$D$11)</f>
        <v>0</v>
      </c>
      <c r="AC121" s="22">
        <f>AC120+Clima!$F119-AA121-Z121-AB121</f>
        <v>34.314794828814939</v>
      </c>
      <c r="AD121" s="22">
        <f>AD120+(Coeficientes!$D$22*AB121-AE121)/Coeficientes!$D$23</f>
        <v>0</v>
      </c>
      <c r="AE121" s="22">
        <f>10*Coeficientes!$D$24*AD120/Constantes!$F$29</f>
        <v>0</v>
      </c>
      <c r="AF121" s="22">
        <f>10000*(AA121+AE121)*Escenarios!$F$7/Escenarios!$F$8</f>
        <v>0</v>
      </c>
      <c r="AG121" s="22">
        <f>MAX(0,Constantes!$D$15/((Calculations!AJ120+Calculations!AF121+Clima!$F119)^2)+Coeficientes!$D$12)</f>
        <v>2.8319741674617371</v>
      </c>
      <c r="AH121" s="22">
        <f>MIN(ET_Calcs!$M119,0.8*(Calculations!AJ120+Calculations!AF121+Clima!$F119-Calculations!AG121-Constantes!$D$14))</f>
        <v>1.4950381014142988</v>
      </c>
      <c r="AI121" s="22">
        <f>MAX(0,AJ120+AF121+Clima!$F119-Calculations!AG121-Calculations!AH121-Constantes!$E$24)</f>
        <v>0</v>
      </c>
      <c r="AJ121" s="22">
        <f>AJ120+AF121+Clima!$F119-Calculations!AG121-Calculations!AH121-Calculations!AI121</f>
        <v>242.86160347753005</v>
      </c>
      <c r="AK121" s="21"/>
    </row>
    <row r="122" spans="2:37" x14ac:dyDescent="0.25">
      <c r="B122" s="17"/>
      <c r="C122" s="22">
        <v>117</v>
      </c>
      <c r="D122" s="22">
        <f>ET_Calcs!$I120*((1-Constantes!$D$21)*ET_Calcs!$K120+ET_Calcs!$L120)</f>
        <v>1.4795222318115258</v>
      </c>
      <c r="E122" s="22">
        <f>MIN(D122*Constantes!$D$19,0.8*(H121+Clima!$F120-F122-G122-Constantes!$D$12))</f>
        <v>0.87537500684878111</v>
      </c>
      <c r="F122" s="22">
        <f>IF(Clima!$F120&gt;0.05*Constantes!$D$20,((Clima!$F120-0.05*Constantes!$D$20)^2)/(Clima!$F120+0.95*Constantes!$D$20),0)</f>
        <v>0</v>
      </c>
      <c r="G122" s="22">
        <f>MAX(0,H121+Clima!$F120-F122-Constantes!$D$11)</f>
        <v>0</v>
      </c>
      <c r="H122" s="22">
        <f>H121+Clima!$F120-F122-E122-G122</f>
        <v>33.439419821966155</v>
      </c>
      <c r="I122" s="20"/>
      <c r="J122" s="22">
        <v>117</v>
      </c>
      <c r="K122" s="22">
        <f>ET_Calcs!$I120*((1-Constantes!$E$21)*ET_Calcs!$K120+ET_Calcs!$L120)</f>
        <v>1.4795222318115258</v>
      </c>
      <c r="L122" s="22">
        <f>MIN(K122*Constantes!$E$19,0.8*(O121+Clima!$F120-M122-N122-Constantes!$D$12))</f>
        <v>0.87537500684878111</v>
      </c>
      <c r="M122" s="22">
        <f>IF(Clima!$F120&gt;0.05*Constantes!$E$20,((Clima!$F120-0.05*Constantes!$E$20)^2)/(Clima!$F120+0.95*Constantes!$E$20),0)</f>
        <v>0</v>
      </c>
      <c r="N122" s="22">
        <f>MAX(0,O121+Clima!$F120-M122-Constantes!$D$11)</f>
        <v>0</v>
      </c>
      <c r="O122" s="22">
        <f>O121+Clima!$F120-M122-L122-N122</f>
        <v>33.439419821966155</v>
      </c>
      <c r="P122" s="22">
        <f>P121+(Coeficientes!$D$22*N122-Q122)/Coeficientes!$D$23</f>
        <v>0</v>
      </c>
      <c r="Q122" s="22">
        <f>10*Coeficientes!$D$24*P121/Constantes!$E$29</f>
        <v>0</v>
      </c>
      <c r="R122" s="22">
        <f>10000*(M122+Q122)*Escenarios!$E$7/Escenarios!$E$8</f>
        <v>0</v>
      </c>
      <c r="S122" s="22">
        <f>MAX(0,Constantes!$D$15/((Calculations!V121+Calculations!R122+Clima!$F120)^2)+Coeficientes!$D$12)</f>
        <v>2.9643755594708003</v>
      </c>
      <c r="T122" s="22">
        <f>MIN(ET_Calcs!$M120,0.8*(Calculations!V121+Calculations!R122+Clima!$F120-Calculations!S122-Constantes!$D$14))</f>
        <v>1.4250921919837904</v>
      </c>
      <c r="U122" s="22">
        <f>MAX(0,V121+R122+Clima!$F120-Calculations!S122-Calculations!T122-Constantes!$E$24)</f>
        <v>0</v>
      </c>
      <c r="V122" s="22">
        <f>V121+R122+Clima!$F120-Calculations!S122-Calculations!T122-Calculations!U122</f>
        <v>532.44756488563905</v>
      </c>
      <c r="W122" s="20"/>
      <c r="X122" s="22">
        <v>117</v>
      </c>
      <c r="Y122" s="22">
        <f>ET_Calcs!$I120*((1-Constantes!$F$21)*ET_Calcs!$K120+ET_Calcs!$L120)</f>
        <v>1.4795222318115258</v>
      </c>
      <c r="Z122" s="22">
        <f>MIN(Y122*Constantes!$F$19,0.8*(AC121+Clima!$F120-AA122-AB122-Constantes!$D$12))</f>
        <v>0.87537500684878111</v>
      </c>
      <c r="AA122" s="22">
        <f>IF(Clima!$F120&gt;0.05*Constantes!$F$20,((Clima!$F120-0.05*Constantes!$F$20)^2)/(Clima!$F120+0.95*Constantes!$F$20),0)</f>
        <v>0</v>
      </c>
      <c r="AB122" s="22">
        <f>MAX(0,AC121+Clima!$F120-AA122-Constantes!$D$11)</f>
        <v>0</v>
      </c>
      <c r="AC122" s="22">
        <f>AC121+Clima!$F120-AA122-Z122-AB122</f>
        <v>33.439419821966155</v>
      </c>
      <c r="AD122" s="22">
        <f>AD121+(Coeficientes!$D$22*AB122-AE122)/Coeficientes!$D$23</f>
        <v>0</v>
      </c>
      <c r="AE122" s="22">
        <f>10*Coeficientes!$D$24*AD121/Constantes!$F$29</f>
        <v>0</v>
      </c>
      <c r="AF122" s="22">
        <f>10000*(AA122+AE122)*Escenarios!$F$7/Escenarios!$F$8</f>
        <v>0</v>
      </c>
      <c r="AG122" s="22">
        <f>MAX(0,Constantes!$D$15/((Calculations!AJ121+Calculations!AF122+Clima!$F120)^2)+Coeficientes!$D$12)</f>
        <v>2.825933470433847</v>
      </c>
      <c r="AH122" s="22">
        <f>MIN(ET_Calcs!$M120,0.8*(Calculations!AJ121+Calculations!AF122+Clima!$F120-Calculations!AG122-Constantes!$D$14))</f>
        <v>1.4250921919837904</v>
      </c>
      <c r="AI122" s="22">
        <f>MAX(0,AJ121+AF122+Clima!$F120-Calculations!AG122-Calculations!AH122-Constantes!$E$24)</f>
        <v>0</v>
      </c>
      <c r="AJ122" s="22">
        <f>AJ121+AF122+Clima!$F120-Calculations!AG122-Calculations!AH122-Calculations!AI122</f>
        <v>238.61057781511241</v>
      </c>
      <c r="AK122" s="21"/>
    </row>
    <row r="123" spans="2:37" x14ac:dyDescent="0.25">
      <c r="B123" s="17"/>
      <c r="C123" s="22">
        <v>118</v>
      </c>
      <c r="D123" s="22">
        <f>ET_Calcs!$I121*((1-Constantes!$D$21)*ET_Calcs!$K121+ET_Calcs!$L121)</f>
        <v>1.5062295547331472</v>
      </c>
      <c r="E123" s="22">
        <f>MIN(D123*Constantes!$D$19,0.8*(H122+Clima!$F121-F123-G123-Constantes!$D$12))</f>
        <v>0.89117667747106155</v>
      </c>
      <c r="F123" s="22">
        <f>IF(Clima!$F121&gt;0.05*Constantes!$D$20,((Clima!$F121-0.05*Constantes!$D$20)^2)/(Clima!$F121+0.95*Constantes!$D$20),0)</f>
        <v>0.11894075030186949</v>
      </c>
      <c r="G123" s="22">
        <f>MAX(0,H122+Clima!$F121-F123-Constantes!$D$11)</f>
        <v>0</v>
      </c>
      <c r="H123" s="22">
        <f>H122+Clima!$F121-F123-E123-G123</f>
        <v>40.52930239419323</v>
      </c>
      <c r="I123" s="20"/>
      <c r="J123" s="22">
        <v>118</v>
      </c>
      <c r="K123" s="22">
        <f>ET_Calcs!$I121*((1-Constantes!$E$21)*ET_Calcs!$K121+ET_Calcs!$L121)</f>
        <v>1.5062295547331472</v>
      </c>
      <c r="L123" s="22">
        <f>MIN(K123*Constantes!$E$19,0.8*(O122+Clima!$F121-M123-N123-Constantes!$D$12))</f>
        <v>0.89117667747106155</v>
      </c>
      <c r="M123" s="22">
        <f>IF(Clima!$F121&gt;0.05*Constantes!$E$20,((Clima!$F121-0.05*Constantes!$E$20)^2)/(Clima!$F121+0.95*Constantes!$E$20),0)</f>
        <v>0.11894075030186949</v>
      </c>
      <c r="N123" s="22">
        <f>MAX(0,O122+Clima!$F121-M123-Constantes!$D$11)</f>
        <v>0</v>
      </c>
      <c r="O123" s="22">
        <f>O122+Clima!$F121-M123-L123-N123</f>
        <v>40.52930239419323</v>
      </c>
      <c r="P123" s="22">
        <f>P122+(Coeficientes!$D$22*N123-Q123)/Coeficientes!$D$23</f>
        <v>0</v>
      </c>
      <c r="Q123" s="22">
        <f>10*Coeficientes!$D$24*P122/Constantes!$E$29</f>
        <v>0</v>
      </c>
      <c r="R123" s="22">
        <f>10000*(M123+Q123)*Escenarios!$E$7/Escenarios!$E$8</f>
        <v>3.8457509264271126</v>
      </c>
      <c r="S123" s="22">
        <f>MAX(0,Constantes!$D$15/((Calculations!V122+Calculations!R123+Clima!$F121)^2)+Coeficientes!$D$12)</f>
        <v>2.965357644150759</v>
      </c>
      <c r="T123" s="22">
        <f>MIN(ET_Calcs!$M121,0.8*(Calculations!V122+Calculations!R123+Clima!$F121-Calculations!S123-Constantes!$D$14))</f>
        <v>1.4506573985227282</v>
      </c>
      <c r="U123" s="22">
        <f>MAX(0,V122+R123+Clima!$F121-Calculations!S123-Calculations!T123-Constantes!$E$24)</f>
        <v>0</v>
      </c>
      <c r="V123" s="22">
        <f>V122+R123+Clima!$F121-Calculations!S123-Calculations!T123-Calculations!U123</f>
        <v>539.97730076939263</v>
      </c>
      <c r="W123" s="20"/>
      <c r="X123" s="22">
        <v>118</v>
      </c>
      <c r="Y123" s="22">
        <f>ET_Calcs!$I121*((1-Constantes!$F$21)*ET_Calcs!$K121+ET_Calcs!$L121)</f>
        <v>1.5062295547331472</v>
      </c>
      <c r="Z123" s="22">
        <f>MIN(Y123*Constantes!$F$19,0.8*(AC122+Clima!$F121-AA123-AB123-Constantes!$D$12))</f>
        <v>0.89117667747106155</v>
      </c>
      <c r="AA123" s="22">
        <f>IF(Clima!$F121&gt;0.05*Constantes!$F$20,((Clima!$F121-0.05*Constantes!$F$20)^2)/(Clima!$F121+0.95*Constantes!$F$20),0)</f>
        <v>0.11894075030186949</v>
      </c>
      <c r="AB123" s="22">
        <f>MAX(0,AC122+Clima!$F121-AA123-Constantes!$D$11)</f>
        <v>0</v>
      </c>
      <c r="AC123" s="22">
        <f>AC122+Clima!$F121-AA123-Z123-AB123</f>
        <v>40.52930239419323</v>
      </c>
      <c r="AD123" s="22">
        <f>AD122+(Coeficientes!$D$22*AB123-AE123)/Coeficientes!$D$23</f>
        <v>0</v>
      </c>
      <c r="AE123" s="22">
        <f>10*Coeficientes!$D$24*AD122/Constantes!$F$29</f>
        <v>0</v>
      </c>
      <c r="AF123" s="22">
        <f>10000*(AA123+AE123)*Escenarios!$F$7/Escenarios!$F$8</f>
        <v>1.8634050880626218</v>
      </c>
      <c r="AG123" s="22">
        <f>MAX(0,Constantes!$D$15/((Calculations!AJ122+Calculations!AF123+Clima!$F121)^2)+Coeficientes!$D$12)</f>
        <v>2.8338418513007775</v>
      </c>
      <c r="AH123" s="22">
        <f>MIN(ET_Calcs!$M121,0.8*(Calculations!AJ122+Calculations!AF123+Clima!$F121-Calculations!AG123-Constantes!$D$14))</f>
        <v>1.4506573985227282</v>
      </c>
      <c r="AI123" s="22">
        <f>MAX(0,AJ122+AF123+Clima!$F121-Calculations!AG123-Calculations!AH123-Constantes!$E$24)</f>
        <v>0</v>
      </c>
      <c r="AJ123" s="22">
        <f>AJ122+AF123+Clima!$F121-Calculations!AG123-Calculations!AH123-Calculations!AI123</f>
        <v>244.28948365335151</v>
      </c>
      <c r="AK123" s="21"/>
    </row>
    <row r="124" spans="2:37" x14ac:dyDescent="0.25">
      <c r="B124" s="17"/>
      <c r="C124" s="22">
        <v>119</v>
      </c>
      <c r="D124" s="22">
        <f>ET_Calcs!$I122*((1-Constantes!$D$21)*ET_Calcs!$K122+ET_Calcs!$L122)</f>
        <v>1.4934085510775581</v>
      </c>
      <c r="E124" s="22">
        <f>MIN(D124*Constantes!$D$19,0.8*(H123+Clima!$F122-F124-G124-Constantes!$D$12))</f>
        <v>0.88359099479491965</v>
      </c>
      <c r="F124" s="22">
        <f>IF(Clima!$F122&gt;0.05*Constantes!$D$20,((Clima!$F122-0.05*Constantes!$D$20)^2)/(Clima!$F122+0.95*Constantes!$D$20),0)</f>
        <v>0</v>
      </c>
      <c r="G124" s="22">
        <f>MAX(0,H123+Clima!$F122-F124-Constantes!$D$11)</f>
        <v>0</v>
      </c>
      <c r="H124" s="22">
        <f>H123+Clima!$F122-F124-E124-G124</f>
        <v>39.645711399398309</v>
      </c>
      <c r="I124" s="20"/>
      <c r="J124" s="22">
        <v>119</v>
      </c>
      <c r="K124" s="22">
        <f>ET_Calcs!$I122*((1-Constantes!$E$21)*ET_Calcs!$K122+ET_Calcs!$L122)</f>
        <v>1.4934085510775581</v>
      </c>
      <c r="L124" s="22">
        <f>MIN(K124*Constantes!$E$19,0.8*(O123+Clima!$F122-M124-N124-Constantes!$D$12))</f>
        <v>0.88359099479491965</v>
      </c>
      <c r="M124" s="22">
        <f>IF(Clima!$F122&gt;0.05*Constantes!$E$20,((Clima!$F122-0.05*Constantes!$E$20)^2)/(Clima!$F122+0.95*Constantes!$E$20),0)</f>
        <v>0</v>
      </c>
      <c r="N124" s="22">
        <f>MAX(0,O123+Clima!$F122-M124-Constantes!$D$11)</f>
        <v>0</v>
      </c>
      <c r="O124" s="22">
        <f>O123+Clima!$F122-M124-L124-N124</f>
        <v>39.645711399398309</v>
      </c>
      <c r="P124" s="22">
        <f>P123+(Coeficientes!$D$22*N124-Q124)/Coeficientes!$D$23</f>
        <v>0</v>
      </c>
      <c r="Q124" s="22">
        <f>10*Coeficientes!$D$24*P123/Constantes!$E$29</f>
        <v>0</v>
      </c>
      <c r="R124" s="22">
        <f>10000*(M124+Q124)*Escenarios!$E$7/Escenarios!$E$8</f>
        <v>0</v>
      </c>
      <c r="S124" s="22">
        <f>MAX(0,Constantes!$D$15/((Calculations!V123+Calculations!R124+Clima!$F122)^2)+Coeficientes!$D$12)</f>
        <v>2.9647887064723228</v>
      </c>
      <c r="T124" s="22">
        <f>MIN(ET_Calcs!$M122,0.8*(Calculations!V123+Calculations!R124+Clima!$F122-Calculations!S124-Constantes!$D$14))</f>
        <v>1.4382026211776233</v>
      </c>
      <c r="U124" s="22">
        <f>MAX(0,V123+R124+Clima!$F122-Calculations!S124-Calculations!T124-Constantes!$E$24)</f>
        <v>0</v>
      </c>
      <c r="V124" s="22">
        <f>V123+R124+Clima!$F122-Calculations!S124-Calculations!T124-Calculations!U124</f>
        <v>535.57430944174268</v>
      </c>
      <c r="W124" s="20"/>
      <c r="X124" s="22">
        <v>119</v>
      </c>
      <c r="Y124" s="22">
        <f>ET_Calcs!$I122*((1-Constantes!$F$21)*ET_Calcs!$K122+ET_Calcs!$L122)</f>
        <v>1.4934085510775581</v>
      </c>
      <c r="Z124" s="22">
        <f>MIN(Y124*Constantes!$F$19,0.8*(AC123+Clima!$F122-AA124-AB124-Constantes!$D$12))</f>
        <v>0.88359099479491965</v>
      </c>
      <c r="AA124" s="22">
        <f>IF(Clima!$F122&gt;0.05*Constantes!$F$20,((Clima!$F122-0.05*Constantes!$F$20)^2)/(Clima!$F122+0.95*Constantes!$F$20),0)</f>
        <v>0</v>
      </c>
      <c r="AB124" s="22">
        <f>MAX(0,AC123+Clima!$F122-AA124-Constantes!$D$11)</f>
        <v>0</v>
      </c>
      <c r="AC124" s="22">
        <f>AC123+Clima!$F122-AA124-Z124-AB124</f>
        <v>39.645711399398309</v>
      </c>
      <c r="AD124" s="22">
        <f>AD123+(Coeficientes!$D$22*AB124-AE124)/Coeficientes!$D$23</f>
        <v>0</v>
      </c>
      <c r="AE124" s="22">
        <f>10*Coeficientes!$D$24*AD123/Constantes!$F$29</f>
        <v>0</v>
      </c>
      <c r="AF124" s="22">
        <f>10000*(AA124+AE124)*Escenarios!$F$7/Escenarios!$F$8</f>
        <v>0</v>
      </c>
      <c r="AG124" s="22">
        <f>MAX(0,Constantes!$D$15/((Calculations!AJ123+Calculations!AF124+Clima!$F122)^2)+Coeficientes!$D$12)</f>
        <v>2.8279623728890684</v>
      </c>
      <c r="AH124" s="22">
        <f>MIN(ET_Calcs!$M122,0.8*(Calculations!AJ123+Calculations!AF124+Clima!$F122-Calculations!AG124-Constantes!$D$14))</f>
        <v>1.4382026211776233</v>
      </c>
      <c r="AI124" s="22">
        <f>MAX(0,AJ123+AF124+Clima!$F122-Calculations!AG124-Calculations!AH124-Constantes!$E$24)</f>
        <v>0</v>
      </c>
      <c r="AJ124" s="22">
        <f>AJ123+AF124+Clima!$F122-Calculations!AG124-Calculations!AH124-Calculations!AI124</f>
        <v>240.02331865928483</v>
      </c>
      <c r="AK124" s="21"/>
    </row>
    <row r="125" spans="2:37" x14ac:dyDescent="0.25">
      <c r="B125" s="17"/>
      <c r="C125" s="22">
        <v>120</v>
      </c>
      <c r="D125" s="22">
        <f>ET_Calcs!$I123*((1-Constantes!$D$21)*ET_Calcs!$K123+ET_Calcs!$L123)</f>
        <v>1.5040526565423924</v>
      </c>
      <c r="E125" s="22">
        <f>MIN(D125*Constantes!$D$19,0.8*(H124+Clima!$F123-F125-G125-Constantes!$D$12))</f>
        <v>0.88988869258805792</v>
      </c>
      <c r="F125" s="22">
        <f>IF(Clima!$F123&gt;0.05*Constantes!$D$20,((Clima!$F123-0.05*Constantes!$D$20)^2)/(Clima!$F123+0.95*Constantes!$D$20),0)</f>
        <v>0</v>
      </c>
      <c r="G125" s="22">
        <f>MAX(0,H124+Clima!$F123-F125-Constantes!$D$11)</f>
        <v>0</v>
      </c>
      <c r="H125" s="22">
        <f>H124+Clima!$F123-F125-E125-G125</f>
        <v>39.355822706810251</v>
      </c>
      <c r="I125" s="20"/>
      <c r="J125" s="22">
        <v>120</v>
      </c>
      <c r="K125" s="22">
        <f>ET_Calcs!$I123*((1-Constantes!$E$21)*ET_Calcs!$K123+ET_Calcs!$L123)</f>
        <v>1.5040526565423924</v>
      </c>
      <c r="L125" s="22">
        <f>MIN(K125*Constantes!$E$19,0.8*(O124+Clima!$F123-M125-N125-Constantes!$D$12))</f>
        <v>0.88988869258805792</v>
      </c>
      <c r="M125" s="22">
        <f>IF(Clima!$F123&gt;0.05*Constantes!$E$20,((Clima!$F123-0.05*Constantes!$E$20)^2)/(Clima!$F123+0.95*Constantes!$E$20),0)</f>
        <v>0</v>
      </c>
      <c r="N125" s="22">
        <f>MAX(0,O124+Clima!$F123-M125-Constantes!$D$11)</f>
        <v>0</v>
      </c>
      <c r="O125" s="22">
        <f>O124+Clima!$F123-M125-L125-N125</f>
        <v>39.355822706810251</v>
      </c>
      <c r="P125" s="22">
        <f>P124+(Coeficientes!$D$22*N125-Q125)/Coeficientes!$D$23</f>
        <v>0</v>
      </c>
      <c r="Q125" s="22">
        <f>10*Coeficientes!$D$24*P124/Constantes!$E$29</f>
        <v>0</v>
      </c>
      <c r="R125" s="22">
        <f>10000*(M125+Q125)*Escenarios!$E$7/Escenarios!$E$8</f>
        <v>0</v>
      </c>
      <c r="S125" s="22">
        <f>MAX(0,Constantes!$D$15/((Calculations!V124+Calculations!R125+Clima!$F123)^2)+Coeficientes!$D$12)</f>
        <v>2.9642874398673311</v>
      </c>
      <c r="T125" s="22">
        <f>MIN(ET_Calcs!$M123,0.8*(Calculations!V124+Calculations!R125+Clima!$F123-Calculations!S125-Constantes!$D$14))</f>
        <v>1.4483221347862862</v>
      </c>
      <c r="U125" s="22">
        <f>MAX(0,V124+R125+Clima!$F123-Calculations!S125-Calculations!T125-Constantes!$E$24)</f>
        <v>0</v>
      </c>
      <c r="V125" s="22">
        <f>V124+R125+Clima!$F123-Calculations!S125-Calculations!T125-Calculations!U125</f>
        <v>531.76169986708908</v>
      </c>
      <c r="W125" s="20"/>
      <c r="X125" s="22">
        <v>120</v>
      </c>
      <c r="Y125" s="22">
        <f>ET_Calcs!$I123*((1-Constantes!$F$21)*ET_Calcs!$K123+ET_Calcs!$L123)</f>
        <v>1.5040526565423924</v>
      </c>
      <c r="Z125" s="22">
        <f>MIN(Y125*Constantes!$F$19,0.8*(AC124+Clima!$F123-AA125-AB125-Constantes!$D$12))</f>
        <v>0.88988869258805792</v>
      </c>
      <c r="AA125" s="22">
        <f>IF(Clima!$F123&gt;0.05*Constantes!$F$20,((Clima!$F123-0.05*Constantes!$F$20)^2)/(Clima!$F123+0.95*Constantes!$F$20),0)</f>
        <v>0</v>
      </c>
      <c r="AB125" s="22">
        <f>MAX(0,AC124+Clima!$F123-AA125-Constantes!$D$11)</f>
        <v>0</v>
      </c>
      <c r="AC125" s="22">
        <f>AC124+Clima!$F123-AA125-Z125-AB125</f>
        <v>39.355822706810251</v>
      </c>
      <c r="AD125" s="22">
        <f>AD124+(Coeficientes!$D$22*AB125-AE125)/Coeficientes!$D$23</f>
        <v>0</v>
      </c>
      <c r="AE125" s="22">
        <f>10*Coeficientes!$D$24*AD124/Constantes!$F$29</f>
        <v>0</v>
      </c>
      <c r="AF125" s="22">
        <f>10000*(AA125+AE125)*Escenarios!$F$7/Escenarios!$F$8</f>
        <v>0</v>
      </c>
      <c r="AG125" s="22">
        <f>MAX(0,Constantes!$D$15/((Calculations!AJ124+Calculations!AF125+Clima!$F123)^2)+Coeficientes!$D$12)</f>
        <v>2.8226800654321829</v>
      </c>
      <c r="AH125" s="22">
        <f>MIN(ET_Calcs!$M123,0.8*(Calculations!AJ124+Calculations!AF125+Clima!$F123-Calculations!AG125-Constantes!$D$14))</f>
        <v>1.4483221347862862</v>
      </c>
      <c r="AI125" s="22">
        <f>MAX(0,AJ124+AF125+Clima!$F123-Calculations!AG125-Calculations!AH125-Constantes!$E$24)</f>
        <v>0</v>
      </c>
      <c r="AJ125" s="22">
        <f>AJ124+AF125+Clima!$F123-Calculations!AG125-Calculations!AH125-Calculations!AI125</f>
        <v>236.35231645906634</v>
      </c>
      <c r="AK125" s="21"/>
    </row>
    <row r="126" spans="2:37" x14ac:dyDescent="0.25">
      <c r="B126" s="17"/>
      <c r="C126" s="22">
        <v>121</v>
      </c>
      <c r="D126" s="22">
        <f>ET_Calcs!$I124*((1-Constantes!$D$21)*ET_Calcs!$K124+ET_Calcs!$L124)</f>
        <v>1.4564386693824227</v>
      </c>
      <c r="E126" s="22">
        <f>MIN(D126*Constantes!$D$19,0.8*(H125+Clima!$F124-F126-G126-Constantes!$D$12))</f>
        <v>0.86171737252264524</v>
      </c>
      <c r="F126" s="22">
        <f>IF(Clima!$F124&gt;0.05*Constantes!$D$20,((Clima!$F124-0.05*Constantes!$D$20)^2)/(Clima!$F124+0.95*Constantes!$D$20),0)</f>
        <v>0</v>
      </c>
      <c r="G126" s="22">
        <f>MAX(0,H125+Clima!$F124-F126-Constantes!$D$11)</f>
        <v>0</v>
      </c>
      <c r="H126" s="22">
        <f>H125+Clima!$F124-F126-E126-G126</f>
        <v>38.494105334287603</v>
      </c>
      <c r="I126" s="20"/>
      <c r="J126" s="22">
        <v>121</v>
      </c>
      <c r="K126" s="22">
        <f>ET_Calcs!$I124*((1-Constantes!$E$21)*ET_Calcs!$K124+ET_Calcs!$L124)</f>
        <v>1.4564386693824227</v>
      </c>
      <c r="L126" s="22">
        <f>MIN(K126*Constantes!$E$19,0.8*(O125+Clima!$F124-M126-N126-Constantes!$D$12))</f>
        <v>0.86171737252264524</v>
      </c>
      <c r="M126" s="22">
        <f>IF(Clima!$F124&gt;0.05*Constantes!$E$20,((Clima!$F124-0.05*Constantes!$E$20)^2)/(Clima!$F124+0.95*Constantes!$E$20),0)</f>
        <v>0</v>
      </c>
      <c r="N126" s="22">
        <f>MAX(0,O125+Clima!$F124-M126-Constantes!$D$11)</f>
        <v>0</v>
      </c>
      <c r="O126" s="22">
        <f>O125+Clima!$F124-M126-L126-N126</f>
        <v>38.494105334287603</v>
      </c>
      <c r="P126" s="22">
        <f>P125+(Coeficientes!$D$22*N126-Q126)/Coeficientes!$D$23</f>
        <v>0</v>
      </c>
      <c r="Q126" s="22">
        <f>10*Coeficientes!$D$24*P125/Constantes!$E$29</f>
        <v>0</v>
      </c>
      <c r="R126" s="22">
        <f>10000*(M126+Q126)*Escenarios!$E$7/Escenarios!$E$8</f>
        <v>0</v>
      </c>
      <c r="S126" s="22">
        <f>MAX(0,Constantes!$D$15/((Calculations!V125+Calculations!R126+Clima!$F124)^2)+Coeficientes!$D$12)</f>
        <v>2.9636922882610279</v>
      </c>
      <c r="T126" s="22">
        <f>MIN(ET_Calcs!$M124,0.8*(Calculations!V125+Calculations!R126+Clima!$F124-Calculations!S126-Constantes!$D$14))</f>
        <v>1.4024058440739526</v>
      </c>
      <c r="U126" s="22">
        <f>MAX(0,V125+R126+Clima!$F124-Calculations!S126-Calculations!T126-Constantes!$E$24)</f>
        <v>0</v>
      </c>
      <c r="V126" s="22">
        <f>V125+R126+Clima!$F124-Calculations!S126-Calculations!T126-Calculations!U126</f>
        <v>527.39560173475411</v>
      </c>
      <c r="W126" s="20"/>
      <c r="X126" s="22">
        <v>121</v>
      </c>
      <c r="Y126" s="22">
        <f>ET_Calcs!$I124*((1-Constantes!$F$21)*ET_Calcs!$K124+ET_Calcs!$L124)</f>
        <v>1.4564386693824227</v>
      </c>
      <c r="Z126" s="22">
        <f>MIN(Y126*Constantes!$F$19,0.8*(AC125+Clima!$F124-AA126-AB126-Constantes!$D$12))</f>
        <v>0.86171737252264524</v>
      </c>
      <c r="AA126" s="22">
        <f>IF(Clima!$F124&gt;0.05*Constantes!$F$20,((Clima!$F124-0.05*Constantes!$F$20)^2)/(Clima!$F124+0.95*Constantes!$F$20),0)</f>
        <v>0</v>
      </c>
      <c r="AB126" s="22">
        <f>MAX(0,AC125+Clima!$F124-AA126-Constantes!$D$11)</f>
        <v>0</v>
      </c>
      <c r="AC126" s="22">
        <f>AC125+Clima!$F124-AA126-Z126-AB126</f>
        <v>38.494105334287603</v>
      </c>
      <c r="AD126" s="22">
        <f>AD125+(Coeficientes!$D$22*AB126-AE126)/Coeficientes!$D$23</f>
        <v>0</v>
      </c>
      <c r="AE126" s="22">
        <f>10*Coeficientes!$D$24*AD125/Constantes!$F$29</f>
        <v>0</v>
      </c>
      <c r="AF126" s="22">
        <f>10000*(AA126+AE126)*Escenarios!$F$7/Escenarios!$F$8</f>
        <v>0</v>
      </c>
      <c r="AG126" s="22">
        <f>MAX(0,Constantes!$D$15/((Calculations!AJ125+Calculations!AF126+Clima!$F124)^2)+Coeficientes!$D$12)</f>
        <v>2.8162136466647762</v>
      </c>
      <c r="AH126" s="22">
        <f>MIN(ET_Calcs!$M124,0.8*(Calculations!AJ125+Calculations!AF126+Clima!$F124-Calculations!AG126-Constantes!$D$14))</f>
        <v>1.4024058440739526</v>
      </c>
      <c r="AI126" s="22">
        <f>MAX(0,AJ125+AF126+Clima!$F124-Calculations!AG126-Calculations!AH126-Constantes!$E$24)</f>
        <v>0</v>
      </c>
      <c r="AJ126" s="22">
        <f>AJ125+AF126+Clima!$F124-Calculations!AG126-Calculations!AH126-Calculations!AI126</f>
        <v>232.13369696832763</v>
      </c>
      <c r="AK126" s="21"/>
    </row>
    <row r="127" spans="2:37" x14ac:dyDescent="0.25">
      <c r="B127" s="17"/>
      <c r="C127" s="22">
        <v>122</v>
      </c>
      <c r="D127" s="22">
        <f>ET_Calcs!$I125*((1-Constantes!$D$21)*ET_Calcs!$K125+ET_Calcs!$L125)</f>
        <v>1.4824108264141613</v>
      </c>
      <c r="E127" s="22">
        <f>MIN(D127*Constantes!$D$19,0.8*(H126+Clima!$F125-F127-G127-Constantes!$D$12))</f>
        <v>0.87708407445567305</v>
      </c>
      <c r="F127" s="22">
        <f>IF(Clima!$F125&gt;0.05*Constantes!$D$20,((Clima!$F125-0.05*Constantes!$D$20)^2)/(Clima!$F125+0.95*Constantes!$D$20),0)</f>
        <v>0</v>
      </c>
      <c r="G127" s="22">
        <f>MAX(0,H126+Clima!$F125-F127-Constantes!$D$11)</f>
        <v>0</v>
      </c>
      <c r="H127" s="22">
        <f>H126+Clima!$F125-F127-E127-G127</f>
        <v>37.61702125983193</v>
      </c>
      <c r="I127" s="20"/>
      <c r="J127" s="22">
        <v>122</v>
      </c>
      <c r="K127" s="22">
        <f>ET_Calcs!$I125*((1-Constantes!$E$21)*ET_Calcs!$K125+ET_Calcs!$L125)</f>
        <v>1.4824108264141613</v>
      </c>
      <c r="L127" s="22">
        <f>MIN(K127*Constantes!$E$19,0.8*(O126+Clima!$F125-M127-N127-Constantes!$D$12))</f>
        <v>0.87708407445567305</v>
      </c>
      <c r="M127" s="22">
        <f>IF(Clima!$F125&gt;0.05*Constantes!$E$20,((Clima!$F125-0.05*Constantes!$E$20)^2)/(Clima!$F125+0.95*Constantes!$E$20),0)</f>
        <v>0</v>
      </c>
      <c r="N127" s="22">
        <f>MAX(0,O126+Clima!$F125-M127-Constantes!$D$11)</f>
        <v>0</v>
      </c>
      <c r="O127" s="22">
        <f>O126+Clima!$F125-M127-L127-N127</f>
        <v>37.61702125983193</v>
      </c>
      <c r="P127" s="22">
        <f>P126+(Coeficientes!$D$22*N127-Q127)/Coeficientes!$D$23</f>
        <v>0</v>
      </c>
      <c r="Q127" s="22">
        <f>10*Coeficientes!$D$24*P126/Constantes!$E$29</f>
        <v>0</v>
      </c>
      <c r="R127" s="22">
        <f>10000*(M127+Q127)*Escenarios!$E$7/Escenarios!$E$8</f>
        <v>0</v>
      </c>
      <c r="S127" s="22">
        <f>MAX(0,Constantes!$D$15/((Calculations!V126+Calculations!R127+Clima!$F125)^2)+Coeficientes!$D$12)</f>
        <v>2.9630886457338121</v>
      </c>
      <c r="T127" s="22">
        <f>MIN(ET_Calcs!$M125,0.8*(Calculations!V126+Calculations!R127+Clima!$F125-Calculations!S127-Constantes!$D$14))</f>
        <v>1.4272606224562392</v>
      </c>
      <c r="U127" s="22">
        <f>MAX(0,V126+R127+Clima!$F125-Calculations!S127-Calculations!T127-Constantes!$E$24)</f>
        <v>0</v>
      </c>
      <c r="V127" s="22">
        <f>V126+R127+Clima!$F125-Calculations!S127-Calculations!T127-Calculations!U127</f>
        <v>523.005252466564</v>
      </c>
      <c r="W127" s="20"/>
      <c r="X127" s="22">
        <v>122</v>
      </c>
      <c r="Y127" s="22">
        <f>ET_Calcs!$I125*((1-Constantes!$F$21)*ET_Calcs!$K125+ET_Calcs!$L125)</f>
        <v>1.4824108264141613</v>
      </c>
      <c r="Z127" s="22">
        <f>MIN(Y127*Constantes!$F$19,0.8*(AC126+Clima!$F125-AA127-AB127-Constantes!$D$12))</f>
        <v>0.87708407445567305</v>
      </c>
      <c r="AA127" s="22">
        <f>IF(Clima!$F125&gt;0.05*Constantes!$F$20,((Clima!$F125-0.05*Constantes!$F$20)^2)/(Clima!$F125+0.95*Constantes!$F$20),0)</f>
        <v>0</v>
      </c>
      <c r="AB127" s="22">
        <f>MAX(0,AC126+Clima!$F125-AA127-Constantes!$D$11)</f>
        <v>0</v>
      </c>
      <c r="AC127" s="22">
        <f>AC126+Clima!$F125-AA127-Z127-AB127</f>
        <v>37.61702125983193</v>
      </c>
      <c r="AD127" s="22">
        <f>AD126+(Coeficientes!$D$22*AB127-AE127)/Coeficientes!$D$23</f>
        <v>0</v>
      </c>
      <c r="AE127" s="22">
        <f>10*Coeficientes!$D$24*AD126/Constantes!$F$29</f>
        <v>0</v>
      </c>
      <c r="AF127" s="22">
        <f>10000*(AA127+AE127)*Escenarios!$F$7/Escenarios!$F$8</f>
        <v>0</v>
      </c>
      <c r="AG127" s="22">
        <f>MAX(0,Constantes!$D$15/((Calculations!AJ126+Calculations!AF127+Clima!$F125)^2)+Coeficientes!$D$12)</f>
        <v>2.8094729642027443</v>
      </c>
      <c r="AH127" s="22">
        <f>MIN(ET_Calcs!$M125,0.8*(Calculations!AJ126+Calculations!AF127+Clima!$F125-Calculations!AG127-Constantes!$D$14))</f>
        <v>1.4272606224562392</v>
      </c>
      <c r="AI127" s="22">
        <f>MAX(0,AJ126+AF127+Clima!$F125-Calculations!AG127-Calculations!AH127-Constantes!$E$24)</f>
        <v>0</v>
      </c>
      <c r="AJ127" s="22">
        <f>AJ126+AF127+Clima!$F125-Calculations!AG127-Calculations!AH127-Calculations!AI127</f>
        <v>227.89696338166866</v>
      </c>
      <c r="AK127" s="21"/>
    </row>
    <row r="128" spans="2:37" x14ac:dyDescent="0.25">
      <c r="B128" s="17"/>
      <c r="C128" s="22">
        <v>123</v>
      </c>
      <c r="D128" s="22">
        <f>ET_Calcs!$I126*((1-Constantes!$D$21)*ET_Calcs!$K126+ET_Calcs!$L126)</f>
        <v>1.4354111963360126</v>
      </c>
      <c r="E128" s="22">
        <f>MIN(D128*Constantes!$D$19,0.8*(H127+Clima!$F126-F128-G128-Constantes!$D$12))</f>
        <v>0.84927624526802026</v>
      </c>
      <c r="F128" s="22">
        <f>IF(Clima!$F126&gt;0.05*Constantes!$D$20,((Clima!$F126-0.05*Constantes!$D$20)^2)/(Clima!$F126+0.95*Constantes!$D$20),0)</f>
        <v>0</v>
      </c>
      <c r="G128" s="22">
        <f>MAX(0,H127+Clima!$F126-F128-Constantes!$D$11)</f>
        <v>0</v>
      </c>
      <c r="H128" s="22">
        <f>H127+Clima!$F126-F128-E128-G128</f>
        <v>36.767745014563907</v>
      </c>
      <c r="I128" s="20"/>
      <c r="J128" s="22">
        <v>123</v>
      </c>
      <c r="K128" s="22">
        <f>ET_Calcs!$I126*((1-Constantes!$E$21)*ET_Calcs!$K126+ET_Calcs!$L126)</f>
        <v>1.4354111963360126</v>
      </c>
      <c r="L128" s="22">
        <f>MIN(K128*Constantes!$E$19,0.8*(O127+Clima!$F126-M128-N128-Constantes!$D$12))</f>
        <v>0.84927624526802026</v>
      </c>
      <c r="M128" s="22">
        <f>IF(Clima!$F126&gt;0.05*Constantes!$E$20,((Clima!$F126-0.05*Constantes!$E$20)^2)/(Clima!$F126+0.95*Constantes!$E$20),0)</f>
        <v>0</v>
      </c>
      <c r="N128" s="22">
        <f>MAX(0,O127+Clima!$F126-M128-Constantes!$D$11)</f>
        <v>0</v>
      </c>
      <c r="O128" s="22">
        <f>O127+Clima!$F126-M128-L128-N128</f>
        <v>36.767745014563907</v>
      </c>
      <c r="P128" s="22">
        <f>P127+(Coeficientes!$D$22*N128-Q128)/Coeficientes!$D$23</f>
        <v>0</v>
      </c>
      <c r="Q128" s="22">
        <f>10*Coeficientes!$D$24*P127/Constantes!$E$29</f>
        <v>0</v>
      </c>
      <c r="R128" s="22">
        <f>10000*(M128+Q128)*Escenarios!$E$7/Escenarios!$E$8</f>
        <v>0</v>
      </c>
      <c r="S128" s="22">
        <f>MAX(0,Constantes!$D$15/((Calculations!V127+Calculations!R128+Clima!$F126)^2)+Coeficientes!$D$12)</f>
        <v>2.9624663425594839</v>
      </c>
      <c r="T128" s="22">
        <f>MIN(ET_Calcs!$M126,0.8*(Calculations!V127+Calculations!R128+Clima!$F126-Calculations!S128-Constantes!$D$14))</f>
        <v>1.3819462608137125</v>
      </c>
      <c r="U128" s="22">
        <f>MAX(0,V127+R128+Clima!$F126-Calculations!S128-Calculations!T128-Constantes!$E$24)</f>
        <v>0</v>
      </c>
      <c r="V128" s="22">
        <f>V127+R128+Clima!$F126-Calculations!S128-Calculations!T128-Calculations!U128</f>
        <v>518.66083986319074</v>
      </c>
      <c r="W128" s="20"/>
      <c r="X128" s="22">
        <v>123</v>
      </c>
      <c r="Y128" s="22">
        <f>ET_Calcs!$I126*((1-Constantes!$F$21)*ET_Calcs!$K126+ET_Calcs!$L126)</f>
        <v>1.4354111963360126</v>
      </c>
      <c r="Z128" s="22">
        <f>MIN(Y128*Constantes!$F$19,0.8*(AC127+Clima!$F126-AA128-AB128-Constantes!$D$12))</f>
        <v>0.84927624526802026</v>
      </c>
      <c r="AA128" s="22">
        <f>IF(Clima!$F126&gt;0.05*Constantes!$F$20,((Clima!$F126-0.05*Constantes!$F$20)^2)/(Clima!$F126+0.95*Constantes!$F$20),0)</f>
        <v>0</v>
      </c>
      <c r="AB128" s="22">
        <f>MAX(0,AC127+Clima!$F126-AA128-Constantes!$D$11)</f>
        <v>0</v>
      </c>
      <c r="AC128" s="22">
        <f>AC127+Clima!$F126-AA128-Z128-AB128</f>
        <v>36.767745014563907</v>
      </c>
      <c r="AD128" s="22">
        <f>AD127+(Coeficientes!$D$22*AB128-AE128)/Coeficientes!$D$23</f>
        <v>0</v>
      </c>
      <c r="AE128" s="22">
        <f>10*Coeficientes!$D$24*AD127/Constantes!$F$29</f>
        <v>0</v>
      </c>
      <c r="AF128" s="22">
        <f>10000*(AA128+AE128)*Escenarios!$F$7/Escenarios!$F$8</f>
        <v>0</v>
      </c>
      <c r="AG128" s="22">
        <f>MAX(0,Constantes!$D$15/((Calculations!AJ127+Calculations!AF128+Clima!$F126)^2)+Coeficientes!$D$12)</f>
        <v>2.8023231053681483</v>
      </c>
      <c r="AH128" s="22">
        <f>MIN(ET_Calcs!$M126,0.8*(Calculations!AJ127+Calculations!AF128+Clima!$F126-Calculations!AG128-Constantes!$D$14))</f>
        <v>1.3819462608137125</v>
      </c>
      <c r="AI128" s="22">
        <f>MAX(0,AJ127+AF128+Clima!$F126-Calculations!AG128-Calculations!AH128-Constantes!$E$24)</f>
        <v>0</v>
      </c>
      <c r="AJ128" s="22">
        <f>AJ127+AF128+Clima!$F126-Calculations!AG128-Calculations!AH128-Calculations!AI128</f>
        <v>223.71269401548679</v>
      </c>
      <c r="AK128" s="21"/>
    </row>
    <row r="129" spans="2:37" x14ac:dyDescent="0.25">
      <c r="B129" s="17"/>
      <c r="C129" s="22">
        <v>124</v>
      </c>
      <c r="D129" s="22">
        <f>ET_Calcs!$I127*((1-Constantes!$D$21)*ET_Calcs!$K127+ET_Calcs!$L127)</f>
        <v>1.3966526986418775</v>
      </c>
      <c r="E129" s="22">
        <f>MIN(D129*Constantes!$D$19,0.8*(H128+Clima!$F127-F129-G129-Constantes!$D$12))</f>
        <v>0.82634436938609435</v>
      </c>
      <c r="F129" s="22">
        <f>IF(Clima!$F127&gt;0.05*Constantes!$D$20,((Clima!$F127-0.05*Constantes!$D$20)^2)/(Clima!$F127+0.95*Constantes!$D$20),0)</f>
        <v>0</v>
      </c>
      <c r="G129" s="22">
        <f>MAX(0,H128+Clima!$F127-F129-Constantes!$D$11)</f>
        <v>0</v>
      </c>
      <c r="H129" s="22">
        <f>H128+Clima!$F127-F129-E129-G129</f>
        <v>35.941400645177815</v>
      </c>
      <c r="I129" s="20"/>
      <c r="J129" s="22">
        <v>124</v>
      </c>
      <c r="K129" s="22">
        <f>ET_Calcs!$I127*((1-Constantes!$E$21)*ET_Calcs!$K127+ET_Calcs!$L127)</f>
        <v>1.3966526986418775</v>
      </c>
      <c r="L129" s="22">
        <f>MIN(K129*Constantes!$E$19,0.8*(O128+Clima!$F127-M129-N129-Constantes!$D$12))</f>
        <v>0.82634436938609435</v>
      </c>
      <c r="M129" s="22">
        <f>IF(Clima!$F127&gt;0.05*Constantes!$E$20,((Clima!$F127-0.05*Constantes!$E$20)^2)/(Clima!$F127+0.95*Constantes!$E$20),0)</f>
        <v>0</v>
      </c>
      <c r="N129" s="22">
        <f>MAX(0,O128+Clima!$F127-M129-Constantes!$D$11)</f>
        <v>0</v>
      </c>
      <c r="O129" s="22">
        <f>O128+Clima!$F127-M129-L129-N129</f>
        <v>35.941400645177815</v>
      </c>
      <c r="P129" s="22">
        <f>P128+(Coeficientes!$D$22*N129-Q129)/Coeficientes!$D$23</f>
        <v>0</v>
      </c>
      <c r="Q129" s="22">
        <f>10*Coeficientes!$D$24*P128/Constantes!$E$29</f>
        <v>0</v>
      </c>
      <c r="R129" s="22">
        <f>10000*(M129+Q129)*Escenarios!$E$7/Escenarios!$E$8</f>
        <v>0</v>
      </c>
      <c r="S129" s="22">
        <f>MAX(0,Constantes!$D$15/((Calculations!V128+Calculations!R129+Clima!$F127)^2)+Coeficientes!$D$12)</f>
        <v>2.9618349294994459</v>
      </c>
      <c r="T129" s="22">
        <f>MIN(ET_Calcs!$M127,0.8*(Calculations!V128+Calculations!R129+Clima!$F127-Calculations!S129-Constantes!$D$14))</f>
        <v>1.3445818194209862</v>
      </c>
      <c r="U129" s="22">
        <f>MAX(0,V128+R129+Clima!$F127-Calculations!S129-Calculations!T129-Constantes!$E$24)</f>
        <v>0</v>
      </c>
      <c r="V129" s="22">
        <f>V128+R129+Clima!$F127-Calculations!S129-Calculations!T129-Calculations!U129</f>
        <v>514.35442311427028</v>
      </c>
      <c r="W129" s="20"/>
      <c r="X129" s="22">
        <v>124</v>
      </c>
      <c r="Y129" s="22">
        <f>ET_Calcs!$I127*((1-Constantes!$F$21)*ET_Calcs!$K127+ET_Calcs!$L127)</f>
        <v>1.3966526986418775</v>
      </c>
      <c r="Z129" s="22">
        <f>MIN(Y129*Constantes!$F$19,0.8*(AC128+Clima!$F127-AA129-AB129-Constantes!$D$12))</f>
        <v>0.82634436938609435</v>
      </c>
      <c r="AA129" s="22">
        <f>IF(Clima!$F127&gt;0.05*Constantes!$F$20,((Clima!$F127-0.05*Constantes!$F$20)^2)/(Clima!$F127+0.95*Constantes!$F$20),0)</f>
        <v>0</v>
      </c>
      <c r="AB129" s="22">
        <f>MAX(0,AC128+Clima!$F127-AA129-Constantes!$D$11)</f>
        <v>0</v>
      </c>
      <c r="AC129" s="22">
        <f>AC128+Clima!$F127-AA129-Z129-AB129</f>
        <v>35.941400645177815</v>
      </c>
      <c r="AD129" s="22">
        <f>AD128+(Coeficientes!$D$22*AB129-AE129)/Coeficientes!$D$23</f>
        <v>0</v>
      </c>
      <c r="AE129" s="22">
        <f>10*Coeficientes!$D$24*AD128/Constantes!$F$29</f>
        <v>0</v>
      </c>
      <c r="AF129" s="22">
        <f>10000*(AA129+AE129)*Escenarios!$F$7/Escenarios!$F$8</f>
        <v>0</v>
      </c>
      <c r="AG129" s="22">
        <f>MAX(0,Constantes!$D$15/((Calculations!AJ128+Calculations!AF129+Clima!$F127)^2)+Coeficientes!$D$12)</f>
        <v>2.7948593480531798</v>
      </c>
      <c r="AH129" s="22">
        <f>MIN(ET_Calcs!$M127,0.8*(Calculations!AJ128+Calculations!AF129+Clima!$F127-Calculations!AG129-Constantes!$D$14))</f>
        <v>1.3445818194209862</v>
      </c>
      <c r="AI129" s="22">
        <f>MAX(0,AJ128+AF129+Clima!$F127-Calculations!AG129-Calculations!AH129-Constantes!$E$24)</f>
        <v>0</v>
      </c>
      <c r="AJ129" s="22">
        <f>AJ128+AF129+Clima!$F127-Calculations!AG129-Calculations!AH129-Calculations!AI129</f>
        <v>219.57325284801263</v>
      </c>
      <c r="AK129" s="21"/>
    </row>
    <row r="130" spans="2:37" x14ac:dyDescent="0.25">
      <c r="B130" s="17"/>
      <c r="C130" s="22">
        <v>125</v>
      </c>
      <c r="D130" s="22">
        <f>ET_Calcs!$I128*((1-Constantes!$D$21)*ET_Calcs!$K128+ET_Calcs!$L128)</f>
        <v>1.3734080876452628</v>
      </c>
      <c r="E130" s="22">
        <f>MIN(D130*Constantes!$D$19,0.8*(H129+Clima!$F128-F130-G130-Constantes!$D$12))</f>
        <v>0.81259144896836932</v>
      </c>
      <c r="F130" s="22">
        <f>IF(Clima!$F128&gt;0.05*Constantes!$D$20,((Clima!$F128-0.05*Constantes!$D$20)^2)/(Clima!$F128+0.95*Constantes!$D$20),0)</f>
        <v>0</v>
      </c>
      <c r="G130" s="22">
        <f>MAX(0,H129+Clima!$F128-F130-Constantes!$D$11)</f>
        <v>0</v>
      </c>
      <c r="H130" s="22">
        <f>H129+Clima!$F128-F130-E130-G130</f>
        <v>37.128809196209446</v>
      </c>
      <c r="I130" s="20"/>
      <c r="J130" s="22">
        <v>125</v>
      </c>
      <c r="K130" s="22">
        <f>ET_Calcs!$I128*((1-Constantes!$E$21)*ET_Calcs!$K128+ET_Calcs!$L128)</f>
        <v>1.3734080876452628</v>
      </c>
      <c r="L130" s="22">
        <f>MIN(K130*Constantes!$E$19,0.8*(O129+Clima!$F128-M130-N130-Constantes!$D$12))</f>
        <v>0.81259144896836932</v>
      </c>
      <c r="M130" s="22">
        <f>IF(Clima!$F128&gt;0.05*Constantes!$E$20,((Clima!$F128-0.05*Constantes!$E$20)^2)/(Clima!$F128+0.95*Constantes!$E$20),0)</f>
        <v>0</v>
      </c>
      <c r="N130" s="22">
        <f>MAX(0,O129+Clima!$F128-M130-Constantes!$D$11)</f>
        <v>0</v>
      </c>
      <c r="O130" s="22">
        <f>O129+Clima!$F128-M130-L130-N130</f>
        <v>37.128809196209446</v>
      </c>
      <c r="P130" s="22">
        <f>P129+(Coeficientes!$D$22*N130-Q130)/Coeficientes!$D$23</f>
        <v>0</v>
      </c>
      <c r="Q130" s="22">
        <f>10*Coeficientes!$D$24*P129/Constantes!$E$29</f>
        <v>0</v>
      </c>
      <c r="R130" s="22">
        <f>10000*(M130+Q130)*Escenarios!$E$7/Escenarios!$E$8</f>
        <v>0</v>
      </c>
      <c r="S130" s="22">
        <f>MAX(0,Constantes!$D$15/((Calculations!V129+Calculations!R130+Clima!$F128)^2)+Coeficientes!$D$12)</f>
        <v>2.9614932217695409</v>
      </c>
      <c r="T130" s="22">
        <f>MIN(ET_Calcs!$M128,0.8*(Calculations!V129+Calculations!R130+Clima!$F128-Calculations!S130-Constantes!$D$14))</f>
        <v>1.3221339455692529</v>
      </c>
      <c r="U130" s="22">
        <f>MAX(0,V129+R130+Clima!$F128-Calculations!S130-Calculations!T130-Constantes!$E$24)</f>
        <v>0</v>
      </c>
      <c r="V130" s="22">
        <f>V129+R130+Clima!$F128-Calculations!S130-Calculations!T130-Calculations!U130</f>
        <v>512.07079594693153</v>
      </c>
      <c r="W130" s="20"/>
      <c r="X130" s="22">
        <v>125</v>
      </c>
      <c r="Y130" s="22">
        <f>ET_Calcs!$I128*((1-Constantes!$F$21)*ET_Calcs!$K128+ET_Calcs!$L128)</f>
        <v>1.3734080876452628</v>
      </c>
      <c r="Z130" s="22">
        <f>MIN(Y130*Constantes!$F$19,0.8*(AC129+Clima!$F128-AA130-AB130-Constantes!$D$12))</f>
        <v>0.81259144896836932</v>
      </c>
      <c r="AA130" s="22">
        <f>IF(Clima!$F128&gt;0.05*Constantes!$F$20,((Clima!$F128-0.05*Constantes!$F$20)^2)/(Clima!$F128+0.95*Constantes!$F$20),0)</f>
        <v>0</v>
      </c>
      <c r="AB130" s="22">
        <f>MAX(0,AC129+Clima!$F128-AA130-Constantes!$D$11)</f>
        <v>0</v>
      </c>
      <c r="AC130" s="22">
        <f>AC129+Clima!$F128-AA130-Z130-AB130</f>
        <v>37.128809196209446</v>
      </c>
      <c r="AD130" s="22">
        <f>AD129+(Coeficientes!$D$22*AB130-AE130)/Coeficientes!$D$23</f>
        <v>0</v>
      </c>
      <c r="AE130" s="22">
        <f>10*Coeficientes!$D$24*AD129/Constantes!$F$29</f>
        <v>0</v>
      </c>
      <c r="AF130" s="22">
        <f>10000*(AA130+AE130)*Escenarios!$F$7/Escenarios!$F$8</f>
        <v>0</v>
      </c>
      <c r="AG130" s="22">
        <f>MAX(0,Constantes!$D$15/((Calculations!AJ129+Calculations!AF130+Clima!$F128)^2)+Coeficientes!$D$12)</f>
        <v>2.790878675981368</v>
      </c>
      <c r="AH130" s="22">
        <f>MIN(ET_Calcs!$M128,0.8*(Calculations!AJ129+Calculations!AF130+Clima!$F128-Calculations!AG130-Constantes!$D$14))</f>
        <v>1.3221339455692529</v>
      </c>
      <c r="AI130" s="22">
        <f>MAX(0,AJ129+AF130+Clima!$F128-Calculations!AG130-Calculations!AH130-Constantes!$E$24)</f>
        <v>0</v>
      </c>
      <c r="AJ130" s="22">
        <f>AJ129+AF130+Clima!$F128-Calculations!AG130-Calculations!AH130-Calculations!AI130</f>
        <v>217.46024022646202</v>
      </c>
      <c r="AK130" s="21"/>
    </row>
    <row r="131" spans="2:37" x14ac:dyDescent="0.25">
      <c r="B131" s="17"/>
      <c r="C131" s="22">
        <v>126</v>
      </c>
      <c r="D131" s="22">
        <f>ET_Calcs!$I129*((1-Constantes!$D$21)*ET_Calcs!$K129+ET_Calcs!$L129)</f>
        <v>1.3653219246903108</v>
      </c>
      <c r="E131" s="22">
        <f>MIN(D131*Constantes!$D$19,0.8*(H130+Clima!$F129-F131-G131-Constantes!$D$12))</f>
        <v>0.80780718496754744</v>
      </c>
      <c r="F131" s="22">
        <f>IF(Clima!$F129&gt;0.05*Constantes!$D$20,((Clima!$F129-0.05*Constantes!$D$20)^2)/(Clima!$F129+0.95*Constantes!$D$20),0)</f>
        <v>0</v>
      </c>
      <c r="G131" s="22">
        <f>MAX(0,H130+Clima!$F129-F131-Constantes!$D$11)</f>
        <v>0</v>
      </c>
      <c r="H131" s="22">
        <f>H130+Clima!$F129-F131-E131-G131</f>
        <v>36.321002011241902</v>
      </c>
      <c r="I131" s="20"/>
      <c r="J131" s="22">
        <v>126</v>
      </c>
      <c r="K131" s="22">
        <f>ET_Calcs!$I129*((1-Constantes!$E$21)*ET_Calcs!$K129+ET_Calcs!$L129)</f>
        <v>1.3653219246903108</v>
      </c>
      <c r="L131" s="22">
        <f>MIN(K131*Constantes!$E$19,0.8*(O130+Clima!$F129-M131-N131-Constantes!$D$12))</f>
        <v>0.80780718496754744</v>
      </c>
      <c r="M131" s="22">
        <f>IF(Clima!$F129&gt;0.05*Constantes!$E$20,((Clima!$F129-0.05*Constantes!$E$20)^2)/(Clima!$F129+0.95*Constantes!$E$20),0)</f>
        <v>0</v>
      </c>
      <c r="N131" s="22">
        <f>MAX(0,O130+Clima!$F129-M131-Constantes!$D$11)</f>
        <v>0</v>
      </c>
      <c r="O131" s="22">
        <f>O130+Clima!$F129-M131-L131-N131</f>
        <v>36.321002011241902</v>
      </c>
      <c r="P131" s="22">
        <f>P130+(Coeficientes!$D$22*N131-Q131)/Coeficientes!$D$23</f>
        <v>0</v>
      </c>
      <c r="Q131" s="22">
        <f>10*Coeficientes!$D$24*P130/Constantes!$E$29</f>
        <v>0</v>
      </c>
      <c r="R131" s="22">
        <f>10000*(M131+Q131)*Escenarios!$E$7/Escenarios!$E$8</f>
        <v>0</v>
      </c>
      <c r="S131" s="22">
        <f>MAX(0,Constantes!$D$15/((Calculations!V130+Calculations!R131+Clima!$F129)^2)+Coeficientes!$D$12)</f>
        <v>2.960846285426038</v>
      </c>
      <c r="T131" s="22">
        <f>MIN(ET_Calcs!$M129,0.8*(Calculations!V130+Calculations!R131+Clima!$F129-Calculations!S131-Constantes!$D$14))</f>
        <v>1.3142450061010071</v>
      </c>
      <c r="U131" s="22">
        <f>MAX(0,V130+R131+Clima!$F129-Calculations!S131-Calculations!T131-Constantes!$E$24)</f>
        <v>0</v>
      </c>
      <c r="V131" s="22">
        <f>V130+R131+Clima!$F129-Calculations!S131-Calculations!T131-Calculations!U131</f>
        <v>507.79570465540445</v>
      </c>
      <c r="W131" s="20"/>
      <c r="X131" s="22">
        <v>126</v>
      </c>
      <c r="Y131" s="22">
        <f>ET_Calcs!$I129*((1-Constantes!$F$21)*ET_Calcs!$K129+ET_Calcs!$L129)</f>
        <v>1.3653219246903108</v>
      </c>
      <c r="Z131" s="22">
        <f>MIN(Y131*Constantes!$F$19,0.8*(AC130+Clima!$F129-AA131-AB131-Constantes!$D$12))</f>
        <v>0.80780718496754744</v>
      </c>
      <c r="AA131" s="22">
        <f>IF(Clima!$F129&gt;0.05*Constantes!$F$20,((Clima!$F129-0.05*Constantes!$F$20)^2)/(Clima!$F129+0.95*Constantes!$F$20),0)</f>
        <v>0</v>
      </c>
      <c r="AB131" s="22">
        <f>MAX(0,AC130+Clima!$F129-AA131-Constantes!$D$11)</f>
        <v>0</v>
      </c>
      <c r="AC131" s="22">
        <f>AC130+Clima!$F129-AA131-Z131-AB131</f>
        <v>36.321002011241902</v>
      </c>
      <c r="AD131" s="22">
        <f>AD130+(Coeficientes!$D$22*AB131-AE131)/Coeficientes!$D$23</f>
        <v>0</v>
      </c>
      <c r="AE131" s="22">
        <f>10*Coeficientes!$D$24*AD130/Constantes!$F$29</f>
        <v>0</v>
      </c>
      <c r="AF131" s="22">
        <f>10000*(AA131+AE131)*Escenarios!$F$7/Escenarios!$F$8</f>
        <v>0</v>
      </c>
      <c r="AG131" s="22">
        <f>MAX(0,Constantes!$D$15/((Calculations!AJ130+Calculations!AF131+Clima!$F129)^2)+Coeficientes!$D$12)</f>
        <v>2.7828932831003406</v>
      </c>
      <c r="AH131" s="22">
        <f>MIN(ET_Calcs!$M129,0.8*(Calculations!AJ130+Calculations!AF131+Clima!$F129-Calculations!AG131-Constantes!$D$14))</f>
        <v>1.3142450061010071</v>
      </c>
      <c r="AI131" s="22">
        <f>MAX(0,AJ130+AF131+Clima!$F129-Calculations!AG131-Calculations!AH131-Constantes!$E$24)</f>
        <v>0</v>
      </c>
      <c r="AJ131" s="22">
        <f>AJ130+AF131+Clima!$F129-Calculations!AG131-Calculations!AH131-Calculations!AI131</f>
        <v>213.36310193726067</v>
      </c>
      <c r="AK131" s="21"/>
    </row>
    <row r="132" spans="2:37" x14ac:dyDescent="0.25">
      <c r="B132" s="17"/>
      <c r="C132" s="22">
        <v>127</v>
      </c>
      <c r="D132" s="22">
        <f>ET_Calcs!$I130*((1-Constantes!$D$21)*ET_Calcs!$K130+ET_Calcs!$L130)</f>
        <v>1.3573077146610653</v>
      </c>
      <c r="E132" s="22">
        <f>MIN(D132*Constantes!$D$19,0.8*(H131+Clima!$F130-F132-G132-Constantes!$D$12))</f>
        <v>0.80306549267770022</v>
      </c>
      <c r="F132" s="22">
        <f>IF(Clima!$F130&gt;0.05*Constantes!$D$20,((Clima!$F130-0.05*Constantes!$D$20)^2)/(Clima!$F130+0.95*Constantes!$D$20),0)</f>
        <v>0</v>
      </c>
      <c r="G132" s="22">
        <f>MAX(0,H131+Clima!$F130-F132-Constantes!$D$11)</f>
        <v>0</v>
      </c>
      <c r="H132" s="22">
        <f>H131+Clima!$F130-F132-E132-G132</f>
        <v>35.517936518564198</v>
      </c>
      <c r="I132" s="20"/>
      <c r="J132" s="22">
        <v>127</v>
      </c>
      <c r="K132" s="22">
        <f>ET_Calcs!$I130*((1-Constantes!$E$21)*ET_Calcs!$K130+ET_Calcs!$L130)</f>
        <v>1.3573077146610653</v>
      </c>
      <c r="L132" s="22">
        <f>MIN(K132*Constantes!$E$19,0.8*(O131+Clima!$F130-M132-N132-Constantes!$D$12))</f>
        <v>0.80306549267770022</v>
      </c>
      <c r="M132" s="22">
        <f>IF(Clima!$F130&gt;0.05*Constantes!$E$20,((Clima!$F130-0.05*Constantes!$E$20)^2)/(Clima!$F130+0.95*Constantes!$E$20),0)</f>
        <v>0</v>
      </c>
      <c r="N132" s="22">
        <f>MAX(0,O131+Clima!$F130-M132-Constantes!$D$11)</f>
        <v>0</v>
      </c>
      <c r="O132" s="22">
        <f>O131+Clima!$F130-M132-L132-N132</f>
        <v>35.517936518564198</v>
      </c>
      <c r="P132" s="22">
        <f>P131+(Coeficientes!$D$22*N132-Q132)/Coeficientes!$D$23</f>
        <v>0</v>
      </c>
      <c r="Q132" s="22">
        <f>10*Coeficientes!$D$24*P131/Constantes!$E$29</f>
        <v>0</v>
      </c>
      <c r="R132" s="22">
        <f>10000*(M132+Q132)*Escenarios!$E$7/Escenarios!$E$8</f>
        <v>0</v>
      </c>
      <c r="S132" s="22">
        <f>MAX(0,Constantes!$D$15/((Calculations!V131+Calculations!R132+Clima!$F130)^2)+Coeficientes!$D$12)</f>
        <v>2.9601842463182972</v>
      </c>
      <c r="T132" s="22">
        <f>MIN(ET_Calcs!$M130,0.8*(Calculations!V131+Calculations!R132+Clima!$F130-Calculations!S132-Constantes!$D$14))</f>
        <v>1.3064262646090605</v>
      </c>
      <c r="U132" s="22">
        <f>MAX(0,V131+R132+Clima!$F130-Calculations!S132-Calculations!T132-Constantes!$E$24)</f>
        <v>0</v>
      </c>
      <c r="V132" s="22">
        <f>V131+R132+Clima!$F130-Calculations!S132-Calculations!T132-Calculations!U132</f>
        <v>503.52909414447709</v>
      </c>
      <c r="W132" s="20"/>
      <c r="X132" s="22">
        <v>127</v>
      </c>
      <c r="Y132" s="22">
        <f>ET_Calcs!$I130*((1-Constantes!$F$21)*ET_Calcs!$K130+ET_Calcs!$L130)</f>
        <v>1.3573077146610653</v>
      </c>
      <c r="Z132" s="22">
        <f>MIN(Y132*Constantes!$F$19,0.8*(AC131+Clima!$F130-AA132-AB132-Constantes!$D$12))</f>
        <v>0.80306549267770022</v>
      </c>
      <c r="AA132" s="22">
        <f>IF(Clima!$F130&gt;0.05*Constantes!$F$20,((Clima!$F130-0.05*Constantes!$F$20)^2)/(Clima!$F130+0.95*Constantes!$F$20),0)</f>
        <v>0</v>
      </c>
      <c r="AB132" s="22">
        <f>MAX(0,AC131+Clima!$F130-AA132-Constantes!$D$11)</f>
        <v>0</v>
      </c>
      <c r="AC132" s="22">
        <f>AC131+Clima!$F130-AA132-Z132-AB132</f>
        <v>35.517936518564198</v>
      </c>
      <c r="AD132" s="22">
        <f>AD131+(Coeficientes!$D$22*AB132-AE132)/Coeficientes!$D$23</f>
        <v>0</v>
      </c>
      <c r="AE132" s="22">
        <f>10*Coeficientes!$D$24*AD131/Constantes!$F$29</f>
        <v>0</v>
      </c>
      <c r="AF132" s="22">
        <f>10000*(AA132+AE132)*Escenarios!$F$7/Escenarios!$F$8</f>
        <v>0</v>
      </c>
      <c r="AG132" s="22">
        <f>MAX(0,Constantes!$D$15/((Calculations!AJ131+Calculations!AF132+Clima!$F130)^2)+Coeficientes!$D$12)</f>
        <v>2.7744751754539108</v>
      </c>
      <c r="AH132" s="22">
        <f>MIN(ET_Calcs!$M130,0.8*(Calculations!AJ131+Calculations!AF132+Clima!$F130-Calculations!AG132-Constantes!$D$14))</f>
        <v>1.3064262646090605</v>
      </c>
      <c r="AI132" s="22">
        <f>MAX(0,AJ131+AF132+Clima!$F130-Calculations!AG132-Calculations!AH132-Constantes!$E$24)</f>
        <v>0</v>
      </c>
      <c r="AJ132" s="22">
        <f>AJ131+AF132+Clima!$F130-Calculations!AG132-Calculations!AH132-Calculations!AI132</f>
        <v>209.28220049719769</v>
      </c>
      <c r="AK132" s="21"/>
    </row>
    <row r="133" spans="2:37" x14ac:dyDescent="0.25">
      <c r="B133" s="17"/>
      <c r="C133" s="22">
        <v>128</v>
      </c>
      <c r="D133" s="22">
        <f>ET_Calcs!$I131*((1-Constantes!$D$21)*ET_Calcs!$K131+ET_Calcs!$L131)</f>
        <v>1.3456953994724576</v>
      </c>
      <c r="E133" s="22">
        <f>MIN(D133*Constantes!$D$19,0.8*(H132+Clima!$F131-F133-G133-Constantes!$D$12))</f>
        <v>0.79619494334143814</v>
      </c>
      <c r="F133" s="22">
        <f>IF(Clima!$F131&gt;0.05*Constantes!$D$20,((Clima!$F131-0.05*Constantes!$D$20)^2)/(Clima!$F131+0.95*Constantes!$D$20),0)</f>
        <v>0</v>
      </c>
      <c r="G133" s="22">
        <f>MAX(0,H132+Clima!$F131-F133-Constantes!$D$11)</f>
        <v>0</v>
      </c>
      <c r="H133" s="22">
        <f>H132+Clima!$F131-F133-E133-G133</f>
        <v>34.721741575222758</v>
      </c>
      <c r="I133" s="20"/>
      <c r="J133" s="22">
        <v>128</v>
      </c>
      <c r="K133" s="22">
        <f>ET_Calcs!$I131*((1-Constantes!$E$21)*ET_Calcs!$K131+ET_Calcs!$L131)</f>
        <v>1.3456953994724576</v>
      </c>
      <c r="L133" s="22">
        <f>MIN(K133*Constantes!$E$19,0.8*(O132+Clima!$F131-M133-N133-Constantes!$D$12))</f>
        <v>0.79619494334143814</v>
      </c>
      <c r="M133" s="22">
        <f>IF(Clima!$F131&gt;0.05*Constantes!$E$20,((Clima!$F131-0.05*Constantes!$E$20)^2)/(Clima!$F131+0.95*Constantes!$E$20),0)</f>
        <v>0</v>
      </c>
      <c r="N133" s="22">
        <f>MAX(0,O132+Clima!$F131-M133-Constantes!$D$11)</f>
        <v>0</v>
      </c>
      <c r="O133" s="22">
        <f>O132+Clima!$F131-M133-L133-N133</f>
        <v>34.721741575222758</v>
      </c>
      <c r="P133" s="22">
        <f>P132+(Coeficientes!$D$22*N133-Q133)/Coeficientes!$D$23</f>
        <v>0</v>
      </c>
      <c r="Q133" s="22">
        <f>10*Coeficientes!$D$24*P132/Constantes!$E$29</f>
        <v>0</v>
      </c>
      <c r="R133" s="22">
        <f>10000*(M133+Q133)*Escenarios!$E$7/Escenarios!$E$8</f>
        <v>0</v>
      </c>
      <c r="S133" s="22">
        <f>MAX(0,Constantes!$D$15/((Calculations!V132+Calculations!R133+Clima!$F131)^2)+Coeficientes!$D$12)</f>
        <v>2.9595066368622116</v>
      </c>
      <c r="T133" s="22">
        <f>MIN(ET_Calcs!$M131,0.8*(Calculations!V132+Calculations!R133+Clima!$F131-Calculations!S133-Constantes!$D$14))</f>
        <v>1.2951551643577912</v>
      </c>
      <c r="U133" s="22">
        <f>MAX(0,V132+R133+Clima!$F131-Calculations!S133-Calculations!T133-Constantes!$E$24)</f>
        <v>0</v>
      </c>
      <c r="V133" s="22">
        <f>V132+R133+Clima!$F131-Calculations!S133-Calculations!T133-Calculations!U133</f>
        <v>499.2744323432571</v>
      </c>
      <c r="W133" s="20"/>
      <c r="X133" s="22">
        <v>128</v>
      </c>
      <c r="Y133" s="22">
        <f>ET_Calcs!$I131*((1-Constantes!$F$21)*ET_Calcs!$K131+ET_Calcs!$L131)</f>
        <v>1.3456953994724576</v>
      </c>
      <c r="Z133" s="22">
        <f>MIN(Y133*Constantes!$F$19,0.8*(AC132+Clima!$F131-AA133-AB133-Constantes!$D$12))</f>
        <v>0.79619494334143814</v>
      </c>
      <c r="AA133" s="22">
        <f>IF(Clima!$F131&gt;0.05*Constantes!$F$20,((Clima!$F131-0.05*Constantes!$F$20)^2)/(Clima!$F131+0.95*Constantes!$F$20),0)</f>
        <v>0</v>
      </c>
      <c r="AB133" s="22">
        <f>MAX(0,AC132+Clima!$F131-AA133-Constantes!$D$11)</f>
        <v>0</v>
      </c>
      <c r="AC133" s="22">
        <f>AC132+Clima!$F131-AA133-Z133-AB133</f>
        <v>34.721741575222758</v>
      </c>
      <c r="AD133" s="22">
        <f>AD132+(Coeficientes!$D$22*AB133-AE133)/Coeficientes!$D$23</f>
        <v>0</v>
      </c>
      <c r="AE133" s="22">
        <f>10*Coeficientes!$D$24*AD132/Constantes!$F$29</f>
        <v>0</v>
      </c>
      <c r="AF133" s="22">
        <f>10000*(AA133+AE133)*Escenarios!$F$7/Escenarios!$F$8</f>
        <v>0</v>
      </c>
      <c r="AG133" s="22">
        <f>MAX(0,Constantes!$D$15/((Calculations!AJ132+Calculations!AF133+Clima!$F131)^2)+Coeficientes!$D$12)</f>
        <v>2.7655941744360808</v>
      </c>
      <c r="AH133" s="22">
        <f>MIN(ET_Calcs!$M131,0.8*(Calculations!AJ132+Calculations!AF133+Clima!$F131-Calculations!AG133-Constantes!$D$14))</f>
        <v>1.2951551643577912</v>
      </c>
      <c r="AI133" s="22">
        <f>MAX(0,AJ132+AF133+Clima!$F131-Calculations!AG133-Calculations!AH133-Constantes!$E$24)</f>
        <v>0</v>
      </c>
      <c r="AJ133" s="22">
        <f>AJ132+AF133+Clima!$F131-Calculations!AG133-Calculations!AH133-Calculations!AI133</f>
        <v>205.22145115840382</v>
      </c>
      <c r="AK133" s="21"/>
    </row>
    <row r="134" spans="2:37" x14ac:dyDescent="0.25">
      <c r="B134" s="17"/>
      <c r="C134" s="22">
        <v>129</v>
      </c>
      <c r="D134" s="22">
        <f>ET_Calcs!$I132*((1-Constantes!$D$21)*ET_Calcs!$K132+ET_Calcs!$L132)</f>
        <v>1.3781343812942939</v>
      </c>
      <c r="E134" s="22">
        <f>MIN(D134*Constantes!$D$19,0.8*(H133+Clima!$F132-F134-G134-Constantes!$D$12))</f>
        <v>0.81538781069003419</v>
      </c>
      <c r="F134" s="22">
        <f>IF(Clima!$F132&gt;0.05*Constantes!$D$20,((Clima!$F132-0.05*Constantes!$D$20)^2)/(Clima!$F132+0.95*Constantes!$D$20),0)</f>
        <v>0</v>
      </c>
      <c r="G134" s="22">
        <f>MAX(0,H133+Clima!$F132-F134-Constantes!$D$11)</f>
        <v>0</v>
      </c>
      <c r="H134" s="22">
        <f>H133+Clima!$F132-F134-E134-G134</f>
        <v>33.906353764532724</v>
      </c>
      <c r="I134" s="20"/>
      <c r="J134" s="22">
        <v>129</v>
      </c>
      <c r="K134" s="22">
        <f>ET_Calcs!$I132*((1-Constantes!$E$21)*ET_Calcs!$K132+ET_Calcs!$L132)</f>
        <v>1.3781343812942939</v>
      </c>
      <c r="L134" s="22">
        <f>MIN(K134*Constantes!$E$19,0.8*(O133+Clima!$F132-M134-N134-Constantes!$D$12))</f>
        <v>0.81538781069003419</v>
      </c>
      <c r="M134" s="22">
        <f>IF(Clima!$F132&gt;0.05*Constantes!$E$20,((Clima!$F132-0.05*Constantes!$E$20)^2)/(Clima!$F132+0.95*Constantes!$E$20),0)</f>
        <v>0</v>
      </c>
      <c r="N134" s="22">
        <f>MAX(0,O133+Clima!$F132-M134-Constantes!$D$11)</f>
        <v>0</v>
      </c>
      <c r="O134" s="22">
        <f>O133+Clima!$F132-M134-L134-N134</f>
        <v>33.906353764532724</v>
      </c>
      <c r="P134" s="22">
        <f>P133+(Coeficientes!$D$22*N134-Q134)/Coeficientes!$D$23</f>
        <v>0</v>
      </c>
      <c r="Q134" s="22">
        <f>10*Coeficientes!$D$24*P133/Constantes!$E$29</f>
        <v>0</v>
      </c>
      <c r="R134" s="22">
        <f>10000*(M134+Q134)*Escenarios!$E$7/Escenarios!$E$8</f>
        <v>0</v>
      </c>
      <c r="S134" s="22">
        <f>MAX(0,Constantes!$D$15/((Calculations!V133+Calculations!R134+Clima!$F132)^2)+Coeficientes!$D$12)</f>
        <v>2.9588135525133921</v>
      </c>
      <c r="T134" s="22">
        <f>MIN(ET_Calcs!$M132,0.8*(Calculations!V133+Calculations!R134+Clima!$F132-Calculations!S134-Constantes!$D$14))</f>
        <v>1.3261772158694181</v>
      </c>
      <c r="U134" s="22">
        <f>MAX(0,V133+R134+Clima!$F132-Calculations!S134-Calculations!T134-Constantes!$E$24)</f>
        <v>0</v>
      </c>
      <c r="V134" s="22">
        <f>V133+R134+Clima!$F132-Calculations!S134-Calculations!T134-Calculations!U134</f>
        <v>494.98944157487432</v>
      </c>
      <c r="W134" s="20"/>
      <c r="X134" s="22">
        <v>129</v>
      </c>
      <c r="Y134" s="22">
        <f>ET_Calcs!$I132*((1-Constantes!$F$21)*ET_Calcs!$K132+ET_Calcs!$L132)</f>
        <v>1.3781343812942939</v>
      </c>
      <c r="Z134" s="22">
        <f>MIN(Y134*Constantes!$F$19,0.8*(AC133+Clima!$F132-AA134-AB134-Constantes!$D$12))</f>
        <v>0.81538781069003419</v>
      </c>
      <c r="AA134" s="22">
        <f>IF(Clima!$F132&gt;0.05*Constantes!$F$20,((Clima!$F132-0.05*Constantes!$F$20)^2)/(Clima!$F132+0.95*Constantes!$F$20),0)</f>
        <v>0</v>
      </c>
      <c r="AB134" s="22">
        <f>MAX(0,AC133+Clima!$F132-AA134-Constantes!$D$11)</f>
        <v>0</v>
      </c>
      <c r="AC134" s="22">
        <f>AC133+Clima!$F132-AA134-Z134-AB134</f>
        <v>33.906353764532724</v>
      </c>
      <c r="AD134" s="22">
        <f>AD133+(Coeficientes!$D$22*AB134-AE134)/Coeficientes!$D$23</f>
        <v>0</v>
      </c>
      <c r="AE134" s="22">
        <f>10*Coeficientes!$D$24*AD133/Constantes!$F$29</f>
        <v>0</v>
      </c>
      <c r="AF134" s="22">
        <f>10000*(AA134+AE134)*Escenarios!$F$7/Escenarios!$F$8</f>
        <v>0</v>
      </c>
      <c r="AG134" s="22">
        <f>MAX(0,Constantes!$D$15/((Calculations!AJ133+Calculations!AF134+Clima!$F132)^2)+Coeficientes!$D$12)</f>
        <v>2.7562259467907944</v>
      </c>
      <c r="AH134" s="22">
        <f>MIN(ET_Calcs!$M132,0.8*(Calculations!AJ133+Calculations!AF134+Clima!$F132-Calculations!AG134-Constantes!$D$14))</f>
        <v>1.3261772158694181</v>
      </c>
      <c r="AI134" s="22">
        <f>MAX(0,AJ133+AF134+Clima!$F132-Calculations!AG134-Calculations!AH134-Constantes!$E$24)</f>
        <v>0</v>
      </c>
      <c r="AJ134" s="22">
        <f>AJ133+AF134+Clima!$F132-Calculations!AG134-Calculations!AH134-Calculations!AI134</f>
        <v>201.1390479957436</v>
      </c>
      <c r="AK134" s="21"/>
    </row>
    <row r="135" spans="2:37" x14ac:dyDescent="0.25">
      <c r="B135" s="17"/>
      <c r="C135" s="22">
        <v>130</v>
      </c>
      <c r="D135" s="22">
        <f>ET_Calcs!$I133*((1-Constantes!$D$21)*ET_Calcs!$K133+ET_Calcs!$L133)</f>
        <v>1.3884067079393785</v>
      </c>
      <c r="E135" s="22">
        <f>MIN(D135*Constantes!$D$19,0.8*(H134+Clima!$F133-F135-G135-Constantes!$D$12))</f>
        <v>0.82146554160475238</v>
      </c>
      <c r="F135" s="22">
        <f>IF(Clima!$F133&gt;0.05*Constantes!$D$20,((Clima!$F133-0.05*Constantes!$D$20)^2)/(Clima!$F133+0.95*Constantes!$D$20),0)</f>
        <v>0</v>
      </c>
      <c r="G135" s="22">
        <f>MAX(0,H134+Clima!$F133-F135-Constantes!$D$11)</f>
        <v>0</v>
      </c>
      <c r="H135" s="22">
        <f>H134+Clima!$F133-F135-E135-G135</f>
        <v>33.084888222927972</v>
      </c>
      <c r="I135" s="20"/>
      <c r="J135" s="22">
        <v>130</v>
      </c>
      <c r="K135" s="22">
        <f>ET_Calcs!$I133*((1-Constantes!$E$21)*ET_Calcs!$K133+ET_Calcs!$L133)</f>
        <v>1.3884067079393785</v>
      </c>
      <c r="L135" s="22">
        <f>MIN(K135*Constantes!$E$19,0.8*(O134+Clima!$F133-M135-N135-Constantes!$D$12))</f>
        <v>0.82146554160475238</v>
      </c>
      <c r="M135" s="22">
        <f>IF(Clima!$F133&gt;0.05*Constantes!$E$20,((Clima!$F133-0.05*Constantes!$E$20)^2)/(Clima!$F133+0.95*Constantes!$E$20),0)</f>
        <v>0</v>
      </c>
      <c r="N135" s="22">
        <f>MAX(0,O134+Clima!$F133-M135-Constantes!$D$11)</f>
        <v>0</v>
      </c>
      <c r="O135" s="22">
        <f>O134+Clima!$F133-M135-L135-N135</f>
        <v>33.084888222927972</v>
      </c>
      <c r="P135" s="22">
        <f>P134+(Coeficientes!$D$22*N135-Q135)/Coeficientes!$D$23</f>
        <v>0</v>
      </c>
      <c r="Q135" s="22">
        <f>10*Coeficientes!$D$24*P134/Constantes!$E$29</f>
        <v>0</v>
      </c>
      <c r="R135" s="22">
        <f>10000*(M135+Q135)*Escenarios!$E$7/Escenarios!$E$8</f>
        <v>0</v>
      </c>
      <c r="S135" s="22">
        <f>MAX(0,Constantes!$D$15/((Calculations!V134+Calculations!R135+Clima!$F133)^2)+Coeficientes!$D$12)</f>
        <v>2.958097385994551</v>
      </c>
      <c r="T135" s="22">
        <f>MIN(ET_Calcs!$M133,0.8*(Calculations!V134+Calculations!R135+Clima!$F133-Calculations!S135-Constantes!$D$14))</f>
        <v>1.3359238870080887</v>
      </c>
      <c r="U135" s="22">
        <f>MAX(0,V134+R135+Clima!$F133-Calculations!S135-Calculations!T135-Constantes!$E$24)</f>
        <v>0</v>
      </c>
      <c r="V135" s="22">
        <f>V134+R135+Clima!$F133-Calculations!S135-Calculations!T135-Calculations!U135</f>
        <v>490.69542030187165</v>
      </c>
      <c r="W135" s="20"/>
      <c r="X135" s="22">
        <v>130</v>
      </c>
      <c r="Y135" s="22">
        <f>ET_Calcs!$I133*((1-Constantes!$F$21)*ET_Calcs!$K133+ET_Calcs!$L133)</f>
        <v>1.3884067079393785</v>
      </c>
      <c r="Z135" s="22">
        <f>MIN(Y135*Constantes!$F$19,0.8*(AC134+Clima!$F133-AA135-AB135-Constantes!$D$12))</f>
        <v>0.82146554160475238</v>
      </c>
      <c r="AA135" s="22">
        <f>IF(Clima!$F133&gt;0.05*Constantes!$F$20,((Clima!$F133-0.05*Constantes!$F$20)^2)/(Clima!$F133+0.95*Constantes!$F$20),0)</f>
        <v>0</v>
      </c>
      <c r="AB135" s="22">
        <f>MAX(0,AC134+Clima!$F133-AA135-Constantes!$D$11)</f>
        <v>0</v>
      </c>
      <c r="AC135" s="22">
        <f>AC134+Clima!$F133-AA135-Z135-AB135</f>
        <v>33.084888222927972</v>
      </c>
      <c r="AD135" s="22">
        <f>AD134+(Coeficientes!$D$22*AB135-AE135)/Coeficientes!$D$23</f>
        <v>0</v>
      </c>
      <c r="AE135" s="22">
        <f>10*Coeficientes!$D$24*AD134/Constantes!$F$29</f>
        <v>0</v>
      </c>
      <c r="AF135" s="22">
        <f>10000*(AA135+AE135)*Escenarios!$F$7/Escenarios!$F$8</f>
        <v>0</v>
      </c>
      <c r="AG135" s="22">
        <f>MAX(0,Constantes!$D$15/((Calculations!AJ134+Calculations!AF135+Clima!$F133)^2)+Coeficientes!$D$12)</f>
        <v>2.7462300428319457</v>
      </c>
      <c r="AH135" s="22">
        <f>MIN(ET_Calcs!$M133,0.8*(Calculations!AJ134+Calculations!AF135+Clima!$F133-Calculations!AG135-Constantes!$D$14))</f>
        <v>1.3359238870080887</v>
      </c>
      <c r="AI135" s="22">
        <f>MAX(0,AJ134+AF135+Clima!$F133-Calculations!AG135-Calculations!AH135-Constantes!$E$24)</f>
        <v>0</v>
      </c>
      <c r="AJ135" s="22">
        <f>AJ134+AF135+Clima!$F133-Calculations!AG135-Calculations!AH135-Calculations!AI135</f>
        <v>197.05689406590358</v>
      </c>
      <c r="AK135" s="21"/>
    </row>
    <row r="136" spans="2:37" x14ac:dyDescent="0.25">
      <c r="B136" s="17"/>
      <c r="C136" s="22">
        <v>131</v>
      </c>
      <c r="D136" s="22">
        <f>ET_Calcs!$I134*((1-Constantes!$D$21)*ET_Calcs!$K134+ET_Calcs!$L134)</f>
        <v>1.3188620849535888</v>
      </c>
      <c r="E136" s="22">
        <f>MIN(D136*Constantes!$D$19,0.8*(H135+Clima!$F134-F136-G136-Constantes!$D$12))</f>
        <v>0.78031872845552175</v>
      </c>
      <c r="F136" s="22">
        <f>IF(Clima!$F134&gt;0.05*Constantes!$D$20,((Clima!$F134-0.05*Constantes!$D$20)^2)/(Clima!$F134+0.95*Constantes!$D$20),0)</f>
        <v>0</v>
      </c>
      <c r="G136" s="22">
        <f>MAX(0,H135+Clima!$F134-F136-Constantes!$D$11)</f>
        <v>0</v>
      </c>
      <c r="H136" s="22">
        <f>H135+Clima!$F134-F136-E136-G136</f>
        <v>32.304569494472453</v>
      </c>
      <c r="I136" s="20"/>
      <c r="J136" s="22">
        <v>131</v>
      </c>
      <c r="K136" s="22">
        <f>ET_Calcs!$I134*((1-Constantes!$E$21)*ET_Calcs!$K134+ET_Calcs!$L134)</f>
        <v>1.3188620849535888</v>
      </c>
      <c r="L136" s="22">
        <f>MIN(K136*Constantes!$E$19,0.8*(O135+Clima!$F134-M136-N136-Constantes!$D$12))</f>
        <v>0.78031872845552175</v>
      </c>
      <c r="M136" s="22">
        <f>IF(Clima!$F134&gt;0.05*Constantes!$E$20,((Clima!$F134-0.05*Constantes!$E$20)^2)/(Clima!$F134+0.95*Constantes!$E$20),0)</f>
        <v>0</v>
      </c>
      <c r="N136" s="22">
        <f>MAX(0,O135+Clima!$F134-M136-Constantes!$D$11)</f>
        <v>0</v>
      </c>
      <c r="O136" s="22">
        <f>O135+Clima!$F134-M136-L136-N136</f>
        <v>32.304569494472453</v>
      </c>
      <c r="P136" s="22">
        <f>P135+(Coeficientes!$D$22*N136-Q136)/Coeficientes!$D$23</f>
        <v>0</v>
      </c>
      <c r="Q136" s="22">
        <f>10*Coeficientes!$D$24*P135/Constantes!$E$29</f>
        <v>0</v>
      </c>
      <c r="R136" s="22">
        <f>10000*(M136+Q136)*Escenarios!$E$7/Escenarios!$E$8</f>
        <v>0</v>
      </c>
      <c r="S136" s="22">
        <f>MAX(0,Constantes!$D$15/((Calculations!V135+Calculations!R136+Clima!$F134)^2)+Coeficientes!$D$12)</f>
        <v>2.9573608069056103</v>
      </c>
      <c r="T136" s="22">
        <f>MIN(ET_Calcs!$M134,0.8*(Calculations!V135+Calculations!R136+Clima!$F134-Calculations!S136-Constantes!$D$14))</f>
        <v>1.2690345191779802</v>
      </c>
      <c r="U136" s="22">
        <f>MAX(0,V135+R136+Clima!$F134-Calculations!S136-Calculations!T136-Constantes!$E$24)</f>
        <v>0</v>
      </c>
      <c r="V136" s="22">
        <f>V135+R136+Clima!$F134-Calculations!S136-Calculations!T136-Calculations!U136</f>
        <v>486.46902497578805</v>
      </c>
      <c r="W136" s="20"/>
      <c r="X136" s="22">
        <v>131</v>
      </c>
      <c r="Y136" s="22">
        <f>ET_Calcs!$I134*((1-Constantes!$F$21)*ET_Calcs!$K134+ET_Calcs!$L134)</f>
        <v>1.3188620849535888</v>
      </c>
      <c r="Z136" s="22">
        <f>MIN(Y136*Constantes!$F$19,0.8*(AC135+Clima!$F134-AA136-AB136-Constantes!$D$12))</f>
        <v>0.78031872845552175</v>
      </c>
      <c r="AA136" s="22">
        <f>IF(Clima!$F134&gt;0.05*Constantes!$F$20,((Clima!$F134-0.05*Constantes!$F$20)^2)/(Clima!$F134+0.95*Constantes!$F$20),0)</f>
        <v>0</v>
      </c>
      <c r="AB136" s="22">
        <f>MAX(0,AC135+Clima!$F134-AA136-Constantes!$D$11)</f>
        <v>0</v>
      </c>
      <c r="AC136" s="22">
        <f>AC135+Clima!$F134-AA136-Z136-AB136</f>
        <v>32.304569494472453</v>
      </c>
      <c r="AD136" s="22">
        <f>AD135+(Coeficientes!$D$22*AB136-AE136)/Coeficientes!$D$23</f>
        <v>0</v>
      </c>
      <c r="AE136" s="22">
        <f>10*Coeficientes!$D$24*AD135/Constantes!$F$29</f>
        <v>0</v>
      </c>
      <c r="AF136" s="22">
        <f>10000*(AA136+AE136)*Escenarios!$F$7/Escenarios!$F$8</f>
        <v>0</v>
      </c>
      <c r="AG136" s="22">
        <f>MAX(0,Constantes!$D$15/((Calculations!AJ135+Calculations!AF136+Clima!$F134)^2)+Coeficientes!$D$12)</f>
        <v>2.7356071415238725</v>
      </c>
      <c r="AH136" s="22">
        <f>MIN(ET_Calcs!$M134,0.8*(Calculations!AJ135+Calculations!AF136+Clima!$F134-Calculations!AG136-Constantes!$D$14))</f>
        <v>1.2690345191779802</v>
      </c>
      <c r="AI136" s="22">
        <f>MAX(0,AJ135+AF136+Clima!$F134-Calculations!AG136-Calculations!AH136-Constantes!$E$24)</f>
        <v>0</v>
      </c>
      <c r="AJ136" s="22">
        <f>AJ135+AF136+Clima!$F134-Calculations!AG136-Calculations!AH136-Calculations!AI136</f>
        <v>193.05225240520173</v>
      </c>
      <c r="AK136" s="21"/>
    </row>
    <row r="137" spans="2:37" x14ac:dyDescent="0.25">
      <c r="B137" s="17"/>
      <c r="C137" s="22">
        <v>132</v>
      </c>
      <c r="D137" s="22">
        <f>ET_Calcs!$I135*((1-Constantes!$D$21)*ET_Calcs!$K135+ET_Calcs!$L135)</f>
        <v>1.3005896469285869</v>
      </c>
      <c r="E137" s="22">
        <f>MIN(D137*Constantes!$D$19,0.8*(H136+Clima!$F135-F137-G137-Constantes!$D$12))</f>
        <v>0.76950764686623374</v>
      </c>
      <c r="F137" s="22">
        <f>IF(Clima!$F135&gt;0.05*Constantes!$D$20,((Clima!$F135-0.05*Constantes!$D$20)^2)/(Clima!$F135+0.95*Constantes!$D$20),0)</f>
        <v>0</v>
      </c>
      <c r="G137" s="22">
        <f>MAX(0,H136+Clima!$F135-F137-Constantes!$D$11)</f>
        <v>0</v>
      </c>
      <c r="H137" s="22">
        <f>H136+Clima!$F135-F137-E137-G137</f>
        <v>31.535061847606219</v>
      </c>
      <c r="I137" s="20"/>
      <c r="J137" s="22">
        <v>132</v>
      </c>
      <c r="K137" s="22">
        <f>ET_Calcs!$I135*((1-Constantes!$E$21)*ET_Calcs!$K135+ET_Calcs!$L135)</f>
        <v>1.3005896469285869</v>
      </c>
      <c r="L137" s="22">
        <f>MIN(K137*Constantes!$E$19,0.8*(O136+Clima!$F135-M137-N137-Constantes!$D$12))</f>
        <v>0.76950764686623374</v>
      </c>
      <c r="M137" s="22">
        <f>IF(Clima!$F135&gt;0.05*Constantes!$E$20,((Clima!$F135-0.05*Constantes!$E$20)^2)/(Clima!$F135+0.95*Constantes!$E$20),0)</f>
        <v>0</v>
      </c>
      <c r="N137" s="22">
        <f>MAX(0,O136+Clima!$F135-M137-Constantes!$D$11)</f>
        <v>0</v>
      </c>
      <c r="O137" s="22">
        <f>O136+Clima!$F135-M137-L137-N137</f>
        <v>31.535061847606219</v>
      </c>
      <c r="P137" s="22">
        <f>P136+(Coeficientes!$D$22*N137-Q137)/Coeficientes!$D$23</f>
        <v>0</v>
      </c>
      <c r="Q137" s="22">
        <f>10*Coeficientes!$D$24*P136/Constantes!$E$29</f>
        <v>0</v>
      </c>
      <c r="R137" s="22">
        <f>10000*(M137+Q137)*Escenarios!$E$7/Escenarios!$E$8</f>
        <v>0</v>
      </c>
      <c r="S137" s="22">
        <f>MAX(0,Constantes!$D$15/((Calculations!V136+Calculations!R137+Clima!$F135)^2)+Coeficientes!$D$12)</f>
        <v>2.9566166982330522</v>
      </c>
      <c r="T137" s="22">
        <f>MIN(ET_Calcs!$M135,0.8*(Calculations!V136+Calculations!R137+Clima!$F135-Calculations!S137-Constantes!$D$14))</f>
        <v>1.2513835828353634</v>
      </c>
      <c r="U137" s="22">
        <f>MAX(0,V136+R137+Clima!$F135-Calculations!S137-Calculations!T137-Constantes!$E$24)</f>
        <v>0</v>
      </c>
      <c r="V137" s="22">
        <f>V136+R137+Clima!$F135-Calculations!S137-Calculations!T137-Calculations!U137</f>
        <v>482.26102469471959</v>
      </c>
      <c r="W137" s="20"/>
      <c r="X137" s="22">
        <v>132</v>
      </c>
      <c r="Y137" s="22">
        <f>ET_Calcs!$I135*((1-Constantes!$F$21)*ET_Calcs!$K135+ET_Calcs!$L135)</f>
        <v>1.3005896469285869</v>
      </c>
      <c r="Z137" s="22">
        <f>MIN(Y137*Constantes!$F$19,0.8*(AC136+Clima!$F135-AA137-AB137-Constantes!$D$12))</f>
        <v>0.76950764686623374</v>
      </c>
      <c r="AA137" s="22">
        <f>IF(Clima!$F135&gt;0.05*Constantes!$F$20,((Clima!$F135-0.05*Constantes!$F$20)^2)/(Clima!$F135+0.95*Constantes!$F$20),0)</f>
        <v>0</v>
      </c>
      <c r="AB137" s="22">
        <f>MAX(0,AC136+Clima!$F135-AA137-Constantes!$D$11)</f>
        <v>0</v>
      </c>
      <c r="AC137" s="22">
        <f>AC136+Clima!$F135-AA137-Z137-AB137</f>
        <v>31.535061847606219</v>
      </c>
      <c r="AD137" s="22">
        <f>AD136+(Coeficientes!$D$22*AB137-AE137)/Coeficientes!$D$23</f>
        <v>0</v>
      </c>
      <c r="AE137" s="22">
        <f>10*Coeficientes!$D$24*AD136/Constantes!$F$29</f>
        <v>0</v>
      </c>
      <c r="AF137" s="22">
        <f>10000*(AA137+AE137)*Escenarios!$F$7/Escenarios!$F$8</f>
        <v>0</v>
      </c>
      <c r="AG137" s="22">
        <f>MAX(0,Constantes!$D$15/((Calculations!AJ136+Calculations!AF137+Clima!$F135)^2)+Coeficientes!$D$12)</f>
        <v>2.7245243345820498</v>
      </c>
      <c r="AH137" s="22">
        <f>MIN(ET_Calcs!$M135,0.8*(Calculations!AJ136+Calculations!AF137+Clima!$F135-Calculations!AG137-Constantes!$D$14))</f>
        <v>1.2513835828353634</v>
      </c>
      <c r="AI137" s="22">
        <f>MAX(0,AJ136+AF137+Clima!$F135-Calculations!AG137-Calculations!AH137-Constantes!$E$24)</f>
        <v>0</v>
      </c>
      <c r="AJ137" s="22">
        <f>AJ136+AF137+Clima!$F135-Calculations!AG137-Calculations!AH137-Calculations!AI137</f>
        <v>189.07634448778433</v>
      </c>
      <c r="AK137" s="21"/>
    </row>
    <row r="138" spans="2:37" x14ac:dyDescent="0.25">
      <c r="B138" s="17"/>
      <c r="C138" s="22">
        <v>133</v>
      </c>
      <c r="D138" s="22">
        <f>ET_Calcs!$I136*((1-Constantes!$D$21)*ET_Calcs!$K136+ET_Calcs!$L136)</f>
        <v>1.2754686689841392</v>
      </c>
      <c r="E138" s="22">
        <f>MIN(D138*Constantes!$D$19,0.8*(H137+Clima!$F136-F138-G138-Constantes!$D$12))</f>
        <v>0.75464455406008912</v>
      </c>
      <c r="F138" s="22">
        <f>IF(Clima!$F136&gt;0.05*Constantes!$D$20,((Clima!$F136-0.05*Constantes!$D$20)^2)/(Clima!$F136+0.95*Constantes!$D$20),0)</f>
        <v>0</v>
      </c>
      <c r="G138" s="22">
        <f>MAX(0,H137+Clima!$F136-F138-Constantes!$D$11)</f>
        <v>0</v>
      </c>
      <c r="H138" s="22">
        <f>H137+Clima!$F136-F138-E138-G138</f>
        <v>30.78041729354613</v>
      </c>
      <c r="I138" s="20"/>
      <c r="J138" s="22">
        <v>133</v>
      </c>
      <c r="K138" s="22">
        <f>ET_Calcs!$I136*((1-Constantes!$E$21)*ET_Calcs!$K136+ET_Calcs!$L136)</f>
        <v>1.2754686689841392</v>
      </c>
      <c r="L138" s="22">
        <f>MIN(K138*Constantes!$E$19,0.8*(O137+Clima!$F136-M138-N138-Constantes!$D$12))</f>
        <v>0.75464455406008912</v>
      </c>
      <c r="M138" s="22">
        <f>IF(Clima!$F136&gt;0.05*Constantes!$E$20,((Clima!$F136-0.05*Constantes!$E$20)^2)/(Clima!$F136+0.95*Constantes!$E$20),0)</f>
        <v>0</v>
      </c>
      <c r="N138" s="22">
        <f>MAX(0,O137+Clima!$F136-M138-Constantes!$D$11)</f>
        <v>0</v>
      </c>
      <c r="O138" s="22">
        <f>O137+Clima!$F136-M138-L138-N138</f>
        <v>30.78041729354613</v>
      </c>
      <c r="P138" s="22">
        <f>P137+(Coeficientes!$D$22*N138-Q138)/Coeficientes!$D$23</f>
        <v>0</v>
      </c>
      <c r="Q138" s="22">
        <f>10*Coeficientes!$D$24*P137/Constantes!$E$29</f>
        <v>0</v>
      </c>
      <c r="R138" s="22">
        <f>10000*(M138+Q138)*Escenarios!$E$7/Escenarios!$E$8</f>
        <v>0</v>
      </c>
      <c r="S138" s="22">
        <f>MAX(0,Constantes!$D$15/((Calculations!V137+Calculations!R138+Clima!$F136)^2)+Coeficientes!$D$12)</f>
        <v>2.955856307519483</v>
      </c>
      <c r="T138" s="22">
        <f>MIN(ET_Calcs!$M136,0.8*(Calculations!V137+Calculations!R138+Clima!$F136-Calculations!S138-Constantes!$D$14))</f>
        <v>1.2271723378213244</v>
      </c>
      <c r="U138" s="22">
        <f>MAX(0,V137+R138+Clima!$F136-Calculations!S138-Calculations!T138-Constantes!$E$24)</f>
        <v>0</v>
      </c>
      <c r="V138" s="22">
        <f>V137+R138+Clima!$F136-Calculations!S138-Calculations!T138-Calculations!U138</f>
        <v>478.07799604937878</v>
      </c>
      <c r="W138" s="20"/>
      <c r="X138" s="22">
        <v>133</v>
      </c>
      <c r="Y138" s="22">
        <f>ET_Calcs!$I136*((1-Constantes!$F$21)*ET_Calcs!$K136+ET_Calcs!$L136)</f>
        <v>1.2754686689841392</v>
      </c>
      <c r="Z138" s="22">
        <f>MIN(Y138*Constantes!$F$19,0.8*(AC137+Clima!$F136-AA138-AB138-Constantes!$D$12))</f>
        <v>0.75464455406008912</v>
      </c>
      <c r="AA138" s="22">
        <f>IF(Clima!$F136&gt;0.05*Constantes!$F$20,((Clima!$F136-0.05*Constantes!$F$20)^2)/(Clima!$F136+0.95*Constantes!$F$20),0)</f>
        <v>0</v>
      </c>
      <c r="AB138" s="22">
        <f>MAX(0,AC137+Clima!$F136-AA138-Constantes!$D$11)</f>
        <v>0</v>
      </c>
      <c r="AC138" s="22">
        <f>AC137+Clima!$F136-AA138-Z138-AB138</f>
        <v>30.78041729354613</v>
      </c>
      <c r="AD138" s="22">
        <f>AD137+(Coeficientes!$D$22*AB138-AE138)/Coeficientes!$D$23</f>
        <v>0</v>
      </c>
      <c r="AE138" s="22">
        <f>10*Coeficientes!$D$24*AD137/Constantes!$F$29</f>
        <v>0</v>
      </c>
      <c r="AF138" s="22">
        <f>10000*(AA138+AE138)*Escenarios!$F$7/Escenarios!$F$8</f>
        <v>0</v>
      </c>
      <c r="AG138" s="22">
        <f>MAX(0,Constantes!$D$15/((Calculations!AJ137+Calculations!AF138+Clima!$F136)^2)+Coeficientes!$D$12)</f>
        <v>2.7128170896785502</v>
      </c>
      <c r="AH138" s="22">
        <f>MIN(ET_Calcs!$M136,0.8*(Calculations!AJ137+Calculations!AF138+Clima!$F136-Calculations!AG138-Constantes!$D$14))</f>
        <v>1.2271723378213244</v>
      </c>
      <c r="AI138" s="22">
        <f>MAX(0,AJ137+AF138+Clima!$F136-Calculations!AG138-Calculations!AH138-Constantes!$E$24)</f>
        <v>0</v>
      </c>
      <c r="AJ138" s="22">
        <f>AJ137+AF138+Clima!$F136-Calculations!AG138-Calculations!AH138-Calculations!AI138</f>
        <v>185.13635506028447</v>
      </c>
      <c r="AK138" s="21"/>
    </row>
    <row r="139" spans="2:37" x14ac:dyDescent="0.25">
      <c r="B139" s="17"/>
      <c r="C139" s="22">
        <v>134</v>
      </c>
      <c r="D139" s="22">
        <f>ET_Calcs!$I137*((1-Constantes!$D$21)*ET_Calcs!$K137+ET_Calcs!$L137)</f>
        <v>0</v>
      </c>
      <c r="E139" s="22">
        <f>MIN(D139*Constantes!$D$19,0.8*(H138+Clima!$F137-F139-G139-Constantes!$D$12))</f>
        <v>0</v>
      </c>
      <c r="F139" s="22">
        <f>IF(Clima!$F137&gt;0.05*Constantes!$D$20,((Clima!$F137-0.05*Constantes!$D$20)^2)/(Clima!$F137+0.95*Constantes!$D$20),0)</f>
        <v>0</v>
      </c>
      <c r="G139" s="22">
        <f>MAX(0,H138+Clima!$F137-F139-Constantes!$D$11)</f>
        <v>0</v>
      </c>
      <c r="H139" s="22">
        <f>H138+Clima!$F137-F139-E139-G139</f>
        <v>30.78041729354613</v>
      </c>
      <c r="I139" s="20"/>
      <c r="J139" s="22">
        <v>134</v>
      </c>
      <c r="K139" s="22">
        <f>ET_Calcs!$I137*((1-Constantes!$E$21)*ET_Calcs!$K137+ET_Calcs!$L137)</f>
        <v>0</v>
      </c>
      <c r="L139" s="22">
        <f>MIN(K139*Constantes!$E$19,0.8*(O138+Clima!$F137-M139-N139-Constantes!$D$12))</f>
        <v>0</v>
      </c>
      <c r="M139" s="22">
        <f>IF(Clima!$F137&gt;0.05*Constantes!$E$20,((Clima!$F137-0.05*Constantes!$E$20)^2)/(Clima!$F137+0.95*Constantes!$E$20),0)</f>
        <v>0</v>
      </c>
      <c r="N139" s="22">
        <f>MAX(0,O138+Clima!$F137-M139-Constantes!$D$11)</f>
        <v>0</v>
      </c>
      <c r="O139" s="22">
        <f>O138+Clima!$F137-M139-L139-N139</f>
        <v>30.78041729354613</v>
      </c>
      <c r="P139" s="22">
        <f>P138+(Coeficientes!$D$22*N139-Q139)/Coeficientes!$D$23</f>
        <v>0</v>
      </c>
      <c r="Q139" s="22">
        <f>10*Coeficientes!$D$24*P138/Constantes!$E$29</f>
        <v>0</v>
      </c>
      <c r="R139" s="22">
        <f>10000*(M139+Q139)*Escenarios!$E$7/Escenarios!$E$8</f>
        <v>0</v>
      </c>
      <c r="S139" s="22">
        <f>MAX(0,Constantes!$D$15/((Calculations!V138+Calculations!R139+Clima!$F137)^2)+Coeficientes!$D$12)</f>
        <v>2.9550804418043564</v>
      </c>
      <c r="T139" s="22">
        <f>MIN(ET_Calcs!$M137,0.8*(Calculations!V138+Calculations!R139+Clima!$F137-Calculations!S139-Constantes!$D$14))</f>
        <v>0</v>
      </c>
      <c r="U139" s="22">
        <f>MAX(0,V138+R139+Clima!$F137-Calculations!S139-Calculations!T139-Constantes!$E$24)</f>
        <v>0</v>
      </c>
      <c r="V139" s="22">
        <f>V138+R139+Clima!$F137-Calculations!S139-Calculations!T139-Calculations!U139</f>
        <v>475.12291560757444</v>
      </c>
      <c r="W139" s="20"/>
      <c r="X139" s="22">
        <v>134</v>
      </c>
      <c r="Y139" s="22">
        <f>ET_Calcs!$I137*((1-Constantes!$F$21)*ET_Calcs!$K137+ET_Calcs!$L137)</f>
        <v>0</v>
      </c>
      <c r="Z139" s="22">
        <f>MIN(Y139*Constantes!$F$19,0.8*(AC138+Clima!$F137-AA139-AB139-Constantes!$D$12))</f>
        <v>0</v>
      </c>
      <c r="AA139" s="22">
        <f>IF(Clima!$F137&gt;0.05*Constantes!$F$20,((Clima!$F137-0.05*Constantes!$F$20)^2)/(Clima!$F137+0.95*Constantes!$F$20),0)</f>
        <v>0</v>
      </c>
      <c r="AB139" s="22">
        <f>MAX(0,AC138+Clima!$F137-AA139-Constantes!$D$11)</f>
        <v>0</v>
      </c>
      <c r="AC139" s="22">
        <f>AC138+Clima!$F137-AA139-Z139-AB139</f>
        <v>30.78041729354613</v>
      </c>
      <c r="AD139" s="22">
        <f>AD138+(Coeficientes!$D$22*AB139-AE139)/Coeficientes!$D$23</f>
        <v>0</v>
      </c>
      <c r="AE139" s="22">
        <f>10*Coeficientes!$D$24*AD138/Constantes!$F$29</f>
        <v>0</v>
      </c>
      <c r="AF139" s="22">
        <f>10000*(AA139+AE139)*Escenarios!$F$7/Escenarios!$F$8</f>
        <v>0</v>
      </c>
      <c r="AG139" s="22">
        <f>MAX(0,Constantes!$D$15/((Calculations!AJ138+Calculations!AF139+Clima!$F137)^2)+Coeficientes!$D$12)</f>
        <v>2.7004636257217927</v>
      </c>
      <c r="AH139" s="22">
        <f>MIN(ET_Calcs!$M137,0.8*(Calculations!AJ138+Calculations!AF139+Clima!$F137-Calculations!AG139-Constantes!$D$14))</f>
        <v>0</v>
      </c>
      <c r="AI139" s="22">
        <f>MAX(0,AJ138+AF139+Clima!$F137-Calculations!AG139-Calculations!AH139-Constantes!$E$24)</f>
        <v>0</v>
      </c>
      <c r="AJ139" s="22">
        <f>AJ138+AF139+Clima!$F137-Calculations!AG139-Calculations!AH139-Calculations!AI139</f>
        <v>182.43589143456268</v>
      </c>
      <c r="AK139" s="21"/>
    </row>
    <row r="140" spans="2:37" x14ac:dyDescent="0.25">
      <c r="B140" s="17"/>
      <c r="C140" s="22">
        <v>135</v>
      </c>
      <c r="D140" s="22">
        <f>ET_Calcs!$I138*((1-Constantes!$D$21)*ET_Calcs!$K138+ET_Calcs!$L138)</f>
        <v>1.219354388044342</v>
      </c>
      <c r="E140" s="22">
        <f>MIN(D140*Constantes!$D$19,0.8*(H139+Clima!$F138-F140-G140-Constantes!$D$12))</f>
        <v>0.72144394510280052</v>
      </c>
      <c r="F140" s="22">
        <f>IF(Clima!$F138&gt;0.05*Constantes!$D$20,((Clima!$F138-0.05*Constantes!$D$20)^2)/(Clima!$F138+0.95*Constantes!$D$20),0)</f>
        <v>0</v>
      </c>
      <c r="G140" s="22">
        <f>MAX(0,H139+Clima!$F138-F140-Constantes!$D$11)</f>
        <v>0</v>
      </c>
      <c r="H140" s="22">
        <f>H139+Clima!$F138-F140-E140-G140</f>
        <v>30.058973348443327</v>
      </c>
      <c r="I140" s="20"/>
      <c r="J140" s="22">
        <v>135</v>
      </c>
      <c r="K140" s="22">
        <f>ET_Calcs!$I138*((1-Constantes!$E$21)*ET_Calcs!$K138+ET_Calcs!$L138)</f>
        <v>1.219354388044342</v>
      </c>
      <c r="L140" s="22">
        <f>MIN(K140*Constantes!$E$19,0.8*(O139+Clima!$F138-M140-N140-Constantes!$D$12))</f>
        <v>0.72144394510280052</v>
      </c>
      <c r="M140" s="22">
        <f>IF(Clima!$F138&gt;0.05*Constantes!$E$20,((Clima!$F138-0.05*Constantes!$E$20)^2)/(Clima!$F138+0.95*Constantes!$E$20),0)</f>
        <v>0</v>
      </c>
      <c r="N140" s="22">
        <f>MAX(0,O139+Clima!$F138-M140-Constantes!$D$11)</f>
        <v>0</v>
      </c>
      <c r="O140" s="22">
        <f>O139+Clima!$F138-M140-L140-N140</f>
        <v>30.058973348443327</v>
      </c>
      <c r="P140" s="22">
        <f>P139+(Coeficientes!$D$22*N140-Q140)/Coeficientes!$D$23</f>
        <v>0</v>
      </c>
      <c r="Q140" s="22">
        <f>10*Coeficientes!$D$24*P139/Constantes!$E$29</f>
        <v>0</v>
      </c>
      <c r="R140" s="22">
        <f>10000*(M140+Q140)*Escenarios!$E$7/Escenarios!$E$8</f>
        <v>0</v>
      </c>
      <c r="S140" s="22">
        <f>MAX(0,Constantes!$D$15/((Calculations!V139+Calculations!R140+Clima!$F138)^2)+Coeficientes!$D$12)</f>
        <v>2.9545199396605457</v>
      </c>
      <c r="T140" s="22">
        <f>MIN(ET_Calcs!$M138,0.8*(Calculations!V139+Calculations!R140+Clima!$F138-Calculations!S140-Constantes!$D$14))</f>
        <v>1.1731580487152153</v>
      </c>
      <c r="U140" s="22">
        <f>MAX(0,V139+R140+Clima!$F138-Calculations!S140-Calculations!T140-Constantes!$E$24)</f>
        <v>0</v>
      </c>
      <c r="V140" s="22">
        <f>V139+R140+Clima!$F138-Calculations!S140-Calculations!T140-Calculations!U140</f>
        <v>470.99523761919869</v>
      </c>
      <c r="W140" s="20"/>
      <c r="X140" s="22">
        <v>135</v>
      </c>
      <c r="Y140" s="22">
        <f>ET_Calcs!$I138*((1-Constantes!$F$21)*ET_Calcs!$K138+ET_Calcs!$L138)</f>
        <v>1.219354388044342</v>
      </c>
      <c r="Z140" s="22">
        <f>MIN(Y140*Constantes!$F$19,0.8*(AC139+Clima!$F138-AA140-AB140-Constantes!$D$12))</f>
        <v>0.72144394510280052</v>
      </c>
      <c r="AA140" s="22">
        <f>IF(Clima!$F138&gt;0.05*Constantes!$F$20,((Clima!$F138-0.05*Constantes!$F$20)^2)/(Clima!$F138+0.95*Constantes!$F$20),0)</f>
        <v>0</v>
      </c>
      <c r="AB140" s="22">
        <f>MAX(0,AC139+Clima!$F138-AA140-Constantes!$D$11)</f>
        <v>0</v>
      </c>
      <c r="AC140" s="22">
        <f>AC139+Clima!$F138-AA140-Z140-AB140</f>
        <v>30.058973348443327</v>
      </c>
      <c r="AD140" s="22">
        <f>AD139+(Coeficientes!$D$22*AB140-AE140)/Coeficientes!$D$23</f>
        <v>0</v>
      </c>
      <c r="AE140" s="22">
        <f>10*Coeficientes!$D$24*AD139/Constantes!$F$29</f>
        <v>0</v>
      </c>
      <c r="AF140" s="22">
        <f>10000*(AA140+AE140)*Escenarios!$F$7/Escenarios!$F$8</f>
        <v>0</v>
      </c>
      <c r="AG140" s="22">
        <f>MAX(0,Constantes!$D$15/((Calculations!AJ139+Calculations!AF140+Clima!$F138)^2)+Coeficientes!$D$12)</f>
        <v>2.6915303642275488</v>
      </c>
      <c r="AH140" s="22">
        <f>MIN(ET_Calcs!$M138,0.8*(Calculations!AJ139+Calculations!AF140+Clima!$F138-Calculations!AG140-Constantes!$D$14))</f>
        <v>1.1731580487152153</v>
      </c>
      <c r="AI140" s="22">
        <f>MAX(0,AJ139+AF140+Clima!$F138-Calculations!AG140-Calculations!AH140-Constantes!$E$24)</f>
        <v>0</v>
      </c>
      <c r="AJ140" s="22">
        <f>AJ139+AF140+Clima!$F138-Calculations!AG140-Calculations!AH140-Calculations!AI140</f>
        <v>178.57120302161991</v>
      </c>
      <c r="AK140" s="21"/>
    </row>
    <row r="141" spans="2:37" x14ac:dyDescent="0.25">
      <c r="B141" s="17"/>
      <c r="C141" s="22">
        <v>136</v>
      </c>
      <c r="D141" s="22">
        <f>ET_Calcs!$I139*((1-Constantes!$D$21)*ET_Calcs!$K139+ET_Calcs!$L139)</f>
        <v>1.2126831137860103</v>
      </c>
      <c r="E141" s="22">
        <f>MIN(D141*Constantes!$D$19,0.8*(H140+Clima!$F139-F141-G141-Constantes!$D$12))</f>
        <v>0.71749681499281426</v>
      </c>
      <c r="F141" s="22">
        <f>IF(Clima!$F139&gt;0.05*Constantes!$D$20,((Clima!$F139-0.05*Constantes!$D$20)^2)/(Clima!$F139+0.95*Constantes!$D$20),0)</f>
        <v>0</v>
      </c>
      <c r="G141" s="22">
        <f>MAX(0,H140+Clima!$F139-F141-Constantes!$D$11)</f>
        <v>0</v>
      </c>
      <c r="H141" s="22">
        <f>H140+Clima!$F139-F141-E141-G141</f>
        <v>29.341476533450514</v>
      </c>
      <c r="I141" s="20"/>
      <c r="J141" s="22">
        <v>136</v>
      </c>
      <c r="K141" s="22">
        <f>ET_Calcs!$I139*((1-Constantes!$E$21)*ET_Calcs!$K139+ET_Calcs!$L139)</f>
        <v>1.2126831137860103</v>
      </c>
      <c r="L141" s="22">
        <f>MIN(K141*Constantes!$E$19,0.8*(O140+Clima!$F139-M141-N141-Constantes!$D$12))</f>
        <v>0.71749681499281426</v>
      </c>
      <c r="M141" s="22">
        <f>IF(Clima!$F139&gt;0.05*Constantes!$E$20,((Clima!$F139-0.05*Constantes!$E$20)^2)/(Clima!$F139+0.95*Constantes!$E$20),0)</f>
        <v>0</v>
      </c>
      <c r="N141" s="22">
        <f>MAX(0,O140+Clima!$F139-M141-Constantes!$D$11)</f>
        <v>0</v>
      </c>
      <c r="O141" s="22">
        <f>O140+Clima!$F139-M141-L141-N141</f>
        <v>29.341476533450514</v>
      </c>
      <c r="P141" s="22">
        <f>P140+(Coeficientes!$D$22*N141-Q141)/Coeficientes!$D$23</f>
        <v>0</v>
      </c>
      <c r="Q141" s="22">
        <f>10*Coeficientes!$D$24*P140/Constantes!$E$29</f>
        <v>0</v>
      </c>
      <c r="R141" s="22">
        <f>10000*(M141+Q141)*Escenarios!$E$7/Escenarios!$E$8</f>
        <v>0</v>
      </c>
      <c r="S141" s="22">
        <f>MAX(0,Constantes!$D$15/((Calculations!V140+Calculations!R141+Clima!$F139)^2)+Coeficientes!$D$12)</f>
        <v>2.9537192961548211</v>
      </c>
      <c r="T141" s="22">
        <f>MIN(ET_Calcs!$M139,0.8*(Calculations!V140+Calculations!R141+Clima!$F139-Calculations!S141-Constantes!$D$14))</f>
        <v>1.1666494884631848</v>
      </c>
      <c r="U141" s="22">
        <f>MAX(0,V140+R141+Clima!$F139-Calculations!S141-Calculations!T141-Constantes!$E$24)</f>
        <v>0</v>
      </c>
      <c r="V141" s="22">
        <f>V140+R141+Clima!$F139-Calculations!S141-Calculations!T141-Calculations!U141</f>
        <v>466.8748688345807</v>
      </c>
      <c r="W141" s="20"/>
      <c r="X141" s="22">
        <v>136</v>
      </c>
      <c r="Y141" s="22">
        <f>ET_Calcs!$I139*((1-Constantes!$F$21)*ET_Calcs!$K139+ET_Calcs!$L139)</f>
        <v>1.2126831137860103</v>
      </c>
      <c r="Z141" s="22">
        <f>MIN(Y141*Constantes!$F$19,0.8*(AC140+Clima!$F139-AA141-AB141-Constantes!$D$12))</f>
        <v>0.71749681499281426</v>
      </c>
      <c r="AA141" s="22">
        <f>IF(Clima!$F139&gt;0.05*Constantes!$F$20,((Clima!$F139-0.05*Constantes!$F$20)^2)/(Clima!$F139+0.95*Constantes!$F$20),0)</f>
        <v>0</v>
      </c>
      <c r="AB141" s="22">
        <f>MAX(0,AC140+Clima!$F139-AA141-Constantes!$D$11)</f>
        <v>0</v>
      </c>
      <c r="AC141" s="22">
        <f>AC140+Clima!$F139-AA141-Z141-AB141</f>
        <v>29.341476533450514</v>
      </c>
      <c r="AD141" s="22">
        <f>AD140+(Coeficientes!$D$22*AB141-AE141)/Coeficientes!$D$23</f>
        <v>0</v>
      </c>
      <c r="AE141" s="22">
        <f>10*Coeficientes!$D$24*AD140/Constantes!$F$29</f>
        <v>0</v>
      </c>
      <c r="AF141" s="22">
        <f>10000*(AA141+AE141)*Escenarios!$F$7/Escenarios!$F$8</f>
        <v>0</v>
      </c>
      <c r="AG141" s="22">
        <f>MAX(0,Constantes!$D$15/((Calculations!AJ140+Calculations!AF141+Clima!$F139)^2)+Coeficientes!$D$12)</f>
        <v>2.6780339066633374</v>
      </c>
      <c r="AH141" s="22">
        <f>MIN(ET_Calcs!$M139,0.8*(Calculations!AJ140+Calculations!AF141+Clima!$F139-Calculations!AG141-Constantes!$D$14))</f>
        <v>1.1666494884631848</v>
      </c>
      <c r="AI141" s="22">
        <f>MAX(0,AJ140+AF141+Clima!$F139-Calculations!AG141-Calculations!AH141-Constantes!$E$24)</f>
        <v>0</v>
      </c>
      <c r="AJ141" s="22">
        <f>AJ140+AF141+Clima!$F139-Calculations!AG141-Calculations!AH141-Calculations!AI141</f>
        <v>174.7265196264934</v>
      </c>
      <c r="AK141" s="21"/>
    </row>
    <row r="142" spans="2:37" x14ac:dyDescent="0.25">
      <c r="B142" s="17"/>
      <c r="C142" s="22">
        <v>137</v>
      </c>
      <c r="D142" s="22">
        <f>ET_Calcs!$I140*((1-Constantes!$D$21)*ET_Calcs!$K140+ET_Calcs!$L140)</f>
        <v>1.2199069214968286</v>
      </c>
      <c r="E142" s="22">
        <f>MIN(D142*Constantes!$D$19,0.8*(H141+Clima!$F140-F142-G142-Constantes!$D$12))</f>
        <v>0.72177085737512392</v>
      </c>
      <c r="F142" s="22">
        <f>IF(Clima!$F140&gt;0.05*Constantes!$D$20,((Clima!$F140-0.05*Constantes!$D$20)^2)/(Clima!$F140+0.95*Constantes!$D$20),0)</f>
        <v>0</v>
      </c>
      <c r="G142" s="22">
        <f>MAX(0,H141+Clima!$F140-F142-Constantes!$D$11)</f>
        <v>0</v>
      </c>
      <c r="H142" s="22">
        <f>H141+Clima!$F140-F142-E142-G142</f>
        <v>28.619705676075391</v>
      </c>
      <c r="I142" s="20"/>
      <c r="J142" s="22">
        <v>137</v>
      </c>
      <c r="K142" s="22">
        <f>ET_Calcs!$I140*((1-Constantes!$E$21)*ET_Calcs!$K140+ET_Calcs!$L140)</f>
        <v>1.2199069214968286</v>
      </c>
      <c r="L142" s="22">
        <f>MIN(K142*Constantes!$E$19,0.8*(O141+Clima!$F140-M142-N142-Constantes!$D$12))</f>
        <v>0.72177085737512392</v>
      </c>
      <c r="M142" s="22">
        <f>IF(Clima!$F140&gt;0.05*Constantes!$E$20,((Clima!$F140-0.05*Constantes!$E$20)^2)/(Clima!$F140+0.95*Constantes!$E$20),0)</f>
        <v>0</v>
      </c>
      <c r="N142" s="22">
        <f>MAX(0,O141+Clima!$F140-M142-Constantes!$D$11)</f>
        <v>0</v>
      </c>
      <c r="O142" s="22">
        <f>O141+Clima!$F140-M142-L142-N142</f>
        <v>28.619705676075391</v>
      </c>
      <c r="P142" s="22">
        <f>P141+(Coeficientes!$D$22*N142-Q142)/Coeficientes!$D$23</f>
        <v>0</v>
      </c>
      <c r="Q142" s="22">
        <f>10*Coeficientes!$D$24*P141/Constantes!$E$29</f>
        <v>0</v>
      </c>
      <c r="R142" s="22">
        <f>10000*(M142+Q142)*Escenarios!$E$7/Escenarios!$E$8</f>
        <v>0</v>
      </c>
      <c r="S142" s="22">
        <f>MAX(0,Constantes!$D$15/((Calculations!V141+Calculations!R142+Clima!$F140)^2)+Coeficientes!$D$12)</f>
        <v>2.9528987977469789</v>
      </c>
      <c r="T142" s="22">
        <f>MIN(ET_Calcs!$M140,0.8*(Calculations!V141+Calculations!R142+Clima!$F140-Calculations!S142-Constantes!$D$14))</f>
        <v>1.1734506045028057</v>
      </c>
      <c r="U142" s="22">
        <f>MAX(0,V141+R142+Clima!$F140-Calculations!S142-Calculations!T142-Constantes!$E$24)</f>
        <v>0</v>
      </c>
      <c r="V142" s="22">
        <f>V141+R142+Clima!$F140-Calculations!S142-Calculations!T142-Calculations!U142</f>
        <v>462.74851943233091</v>
      </c>
      <c r="W142" s="20"/>
      <c r="X142" s="22">
        <v>137</v>
      </c>
      <c r="Y142" s="22">
        <f>ET_Calcs!$I140*((1-Constantes!$F$21)*ET_Calcs!$K140+ET_Calcs!$L140)</f>
        <v>1.2199069214968286</v>
      </c>
      <c r="Z142" s="22">
        <f>MIN(Y142*Constantes!$F$19,0.8*(AC141+Clima!$F140-AA142-AB142-Constantes!$D$12))</f>
        <v>0.72177085737512392</v>
      </c>
      <c r="AA142" s="22">
        <f>IF(Clima!$F140&gt;0.05*Constantes!$F$20,((Clima!$F140-0.05*Constantes!$F$20)^2)/(Clima!$F140+0.95*Constantes!$F$20),0)</f>
        <v>0</v>
      </c>
      <c r="AB142" s="22">
        <f>MAX(0,AC141+Clima!$F140-AA142-Constantes!$D$11)</f>
        <v>0</v>
      </c>
      <c r="AC142" s="22">
        <f>AC141+Clima!$F140-AA142-Z142-AB142</f>
        <v>28.619705676075391</v>
      </c>
      <c r="AD142" s="22">
        <f>AD141+(Coeficientes!$D$22*AB142-AE142)/Coeficientes!$D$23</f>
        <v>0</v>
      </c>
      <c r="AE142" s="22">
        <f>10*Coeficientes!$D$24*AD141/Constantes!$F$29</f>
        <v>0</v>
      </c>
      <c r="AF142" s="22">
        <f>10000*(AA142+AE142)*Escenarios!$F$7/Escenarios!$F$8</f>
        <v>0</v>
      </c>
      <c r="AG142" s="22">
        <f>MAX(0,Constantes!$D$15/((Calculations!AJ141+Calculations!AF142+Clima!$F140)^2)+Coeficientes!$D$12)</f>
        <v>2.6637089305852668</v>
      </c>
      <c r="AH142" s="22">
        <f>MIN(ET_Calcs!$M140,0.8*(Calculations!AJ141+Calculations!AF142+Clima!$F140-Calculations!AG142-Constantes!$D$14))</f>
        <v>1.1734506045028057</v>
      </c>
      <c r="AI142" s="22">
        <f>MAX(0,AJ141+AF142+Clima!$F140-Calculations!AG142-Calculations!AH142-Constantes!$E$24)</f>
        <v>0</v>
      </c>
      <c r="AJ142" s="22">
        <f>AJ141+AF142+Clima!$F140-Calculations!AG142-Calculations!AH142-Calculations!AI142</f>
        <v>170.88936009140531</v>
      </c>
      <c r="AK142" s="21"/>
    </row>
    <row r="143" spans="2:37" x14ac:dyDescent="0.25">
      <c r="B143" s="17"/>
      <c r="C143" s="22">
        <v>138</v>
      </c>
      <c r="D143" s="22">
        <f>ET_Calcs!$I141*((1-Constantes!$D$21)*ET_Calcs!$K141+ET_Calcs!$L141)</f>
        <v>1.165565804577569</v>
      </c>
      <c r="E143" s="22">
        <f>MIN(D143*Constantes!$D$19,0.8*(H142+Clima!$F141-F143-G143-Constantes!$D$12))</f>
        <v>0.68961935970068611</v>
      </c>
      <c r="F143" s="22">
        <f>IF(Clima!$F141&gt;0.05*Constantes!$D$20,((Clima!$F141-0.05*Constantes!$D$20)^2)/(Clima!$F141+0.95*Constantes!$D$20),0)</f>
        <v>0</v>
      </c>
      <c r="G143" s="22">
        <f>MAX(0,H142+Clima!$F141-F143-Constantes!$D$11)</f>
        <v>0</v>
      </c>
      <c r="H143" s="22">
        <f>H142+Clima!$F141-F143-E143-G143</f>
        <v>27.930086316374705</v>
      </c>
      <c r="I143" s="20"/>
      <c r="J143" s="22">
        <v>138</v>
      </c>
      <c r="K143" s="22">
        <f>ET_Calcs!$I141*((1-Constantes!$E$21)*ET_Calcs!$K141+ET_Calcs!$L141)</f>
        <v>1.165565804577569</v>
      </c>
      <c r="L143" s="22">
        <f>MIN(K143*Constantes!$E$19,0.8*(O142+Clima!$F141-M143-N143-Constantes!$D$12))</f>
        <v>0.68961935970068611</v>
      </c>
      <c r="M143" s="22">
        <f>IF(Clima!$F141&gt;0.05*Constantes!$E$20,((Clima!$F141-0.05*Constantes!$E$20)^2)/(Clima!$F141+0.95*Constantes!$E$20),0)</f>
        <v>0</v>
      </c>
      <c r="N143" s="22">
        <f>MAX(0,O142+Clima!$F141-M143-Constantes!$D$11)</f>
        <v>0</v>
      </c>
      <c r="O143" s="22">
        <f>O142+Clima!$F141-M143-L143-N143</f>
        <v>27.930086316374705</v>
      </c>
      <c r="P143" s="22">
        <f>P142+(Coeficientes!$D$22*N143-Q143)/Coeficientes!$D$23</f>
        <v>0</v>
      </c>
      <c r="Q143" s="22">
        <f>10*Coeficientes!$D$24*P142/Constantes!$E$29</f>
        <v>0</v>
      </c>
      <c r="R143" s="22">
        <f>10000*(M143+Q143)*Escenarios!$E$7/Escenarios!$E$8</f>
        <v>0</v>
      </c>
      <c r="S143" s="22">
        <f>MAX(0,Constantes!$D$15/((Calculations!V142+Calculations!R143+Clima!$F141)^2)+Coeficientes!$D$12)</f>
        <v>2.9520550454700998</v>
      </c>
      <c r="T143" s="22">
        <f>MIN(ET_Calcs!$M141,0.8*(Calculations!V142+Calculations!R143+Clima!$F141-Calculations!S143-Constantes!$D$14))</f>
        <v>1.1213081512880381</v>
      </c>
      <c r="U143" s="22">
        <f>MAX(0,V142+R143+Clima!$F141-Calculations!S143-Calculations!T143-Constantes!$E$24)</f>
        <v>0</v>
      </c>
      <c r="V143" s="22">
        <f>V142+R143+Clima!$F141-Calculations!S143-Calculations!T143-Calculations!U143</f>
        <v>458.67515623557279</v>
      </c>
      <c r="W143" s="20"/>
      <c r="X143" s="22">
        <v>138</v>
      </c>
      <c r="Y143" s="22">
        <f>ET_Calcs!$I141*((1-Constantes!$F$21)*ET_Calcs!$K141+ET_Calcs!$L141)</f>
        <v>1.165565804577569</v>
      </c>
      <c r="Z143" s="22">
        <f>MIN(Y143*Constantes!$F$19,0.8*(AC142+Clima!$F141-AA143-AB143-Constantes!$D$12))</f>
        <v>0.68961935970068611</v>
      </c>
      <c r="AA143" s="22">
        <f>IF(Clima!$F141&gt;0.05*Constantes!$F$20,((Clima!$F141-0.05*Constantes!$F$20)^2)/(Clima!$F141+0.95*Constantes!$F$20),0)</f>
        <v>0</v>
      </c>
      <c r="AB143" s="22">
        <f>MAX(0,AC142+Clima!$F141-AA143-Constantes!$D$11)</f>
        <v>0</v>
      </c>
      <c r="AC143" s="22">
        <f>AC142+Clima!$F141-AA143-Z143-AB143</f>
        <v>27.930086316374705</v>
      </c>
      <c r="AD143" s="22">
        <f>AD142+(Coeficientes!$D$22*AB143-AE143)/Coeficientes!$D$23</f>
        <v>0</v>
      </c>
      <c r="AE143" s="22">
        <f>10*Coeficientes!$D$24*AD142/Constantes!$F$29</f>
        <v>0</v>
      </c>
      <c r="AF143" s="22">
        <f>10000*(AA143+AE143)*Escenarios!$F$7/Escenarios!$F$8</f>
        <v>0</v>
      </c>
      <c r="AG143" s="22">
        <f>MAX(0,Constantes!$D$15/((Calculations!AJ142+Calculations!AF143+Clima!$F141)^2)+Coeficientes!$D$12)</f>
        <v>2.6484371796849207</v>
      </c>
      <c r="AH143" s="22">
        <f>MIN(ET_Calcs!$M141,0.8*(Calculations!AJ142+Calculations!AF143+Clima!$F141-Calculations!AG143-Constantes!$D$14))</f>
        <v>1.1213081512880381</v>
      </c>
      <c r="AI143" s="22">
        <f>MAX(0,AJ142+AF143+Clima!$F141-Calculations!AG143-Calculations!AH143-Constantes!$E$24)</f>
        <v>0</v>
      </c>
      <c r="AJ143" s="22">
        <f>AJ142+AF143+Clima!$F141-Calculations!AG143-Calculations!AH143-Calculations!AI143</f>
        <v>167.11961476043234</v>
      </c>
      <c r="AK143" s="21"/>
    </row>
    <row r="144" spans="2:37" x14ac:dyDescent="0.25">
      <c r="B144" s="17"/>
      <c r="C144" s="22">
        <v>139</v>
      </c>
      <c r="D144" s="22">
        <f>ET_Calcs!$I142*((1-Constantes!$D$21)*ET_Calcs!$K142+ET_Calcs!$L142)</f>
        <v>0</v>
      </c>
      <c r="E144" s="22">
        <f>MIN(D144*Constantes!$D$19,0.8*(H143+Clima!$F142-F144-G144-Constantes!$D$12))</f>
        <v>0</v>
      </c>
      <c r="F144" s="22">
        <f>IF(Clima!$F142&gt;0.05*Constantes!$D$20,((Clima!$F142-0.05*Constantes!$D$20)^2)/(Clima!$F142+0.95*Constantes!$D$20),0)</f>
        <v>0</v>
      </c>
      <c r="G144" s="22">
        <f>MAX(0,H143+Clima!$F142-F144-Constantes!$D$11)</f>
        <v>0</v>
      </c>
      <c r="H144" s="22">
        <f>H143+Clima!$F142-F144-E144-G144</f>
        <v>27.930086316374705</v>
      </c>
      <c r="I144" s="20"/>
      <c r="J144" s="22">
        <v>139</v>
      </c>
      <c r="K144" s="22">
        <f>ET_Calcs!$I142*((1-Constantes!$E$21)*ET_Calcs!$K142+ET_Calcs!$L142)</f>
        <v>0</v>
      </c>
      <c r="L144" s="22">
        <f>MIN(K144*Constantes!$E$19,0.8*(O143+Clima!$F142-M144-N144-Constantes!$D$12))</f>
        <v>0</v>
      </c>
      <c r="M144" s="22">
        <f>IF(Clima!$F142&gt;0.05*Constantes!$E$20,((Clima!$F142-0.05*Constantes!$E$20)^2)/(Clima!$F142+0.95*Constantes!$E$20),0)</f>
        <v>0</v>
      </c>
      <c r="N144" s="22">
        <f>MAX(0,O143+Clima!$F142-M144-Constantes!$D$11)</f>
        <v>0</v>
      </c>
      <c r="O144" s="22">
        <f>O143+Clima!$F142-M144-L144-N144</f>
        <v>27.930086316374705</v>
      </c>
      <c r="P144" s="22">
        <f>P143+(Coeficientes!$D$22*N144-Q144)/Coeficientes!$D$23</f>
        <v>0</v>
      </c>
      <c r="Q144" s="22">
        <f>10*Coeficientes!$D$24*P143/Constantes!$E$29</f>
        <v>0</v>
      </c>
      <c r="R144" s="22">
        <f>10000*(M144+Q144)*Escenarios!$E$7/Escenarios!$E$8</f>
        <v>0</v>
      </c>
      <c r="S144" s="22">
        <f>MAX(0,Constantes!$D$15/((Calculations!V143+Calculations!R144+Clima!$F142)^2)+Coeficientes!$D$12)</f>
        <v>2.9511996932671276</v>
      </c>
      <c r="T144" s="22">
        <f>MIN(ET_Calcs!$M142,0.8*(Calculations!V143+Calculations!R144+Clima!$F142-Calculations!S144-Constantes!$D$14))</f>
        <v>0</v>
      </c>
      <c r="U144" s="22">
        <f>MAX(0,V143+R144+Clima!$F142-Calculations!S144-Calculations!T144-Constantes!$E$24)</f>
        <v>0</v>
      </c>
      <c r="V144" s="22">
        <f>V143+R144+Clima!$F142-Calculations!S144-Calculations!T144-Calculations!U144</f>
        <v>455.72395654230564</v>
      </c>
      <c r="W144" s="20"/>
      <c r="X144" s="22">
        <v>139</v>
      </c>
      <c r="Y144" s="22">
        <f>ET_Calcs!$I142*((1-Constantes!$F$21)*ET_Calcs!$K142+ET_Calcs!$L142)</f>
        <v>0</v>
      </c>
      <c r="Z144" s="22">
        <f>MIN(Y144*Constantes!$F$19,0.8*(AC143+Clima!$F142-AA144-AB144-Constantes!$D$12))</f>
        <v>0</v>
      </c>
      <c r="AA144" s="22">
        <f>IF(Clima!$F142&gt;0.05*Constantes!$F$20,((Clima!$F142-0.05*Constantes!$F$20)^2)/(Clima!$F142+0.95*Constantes!$F$20),0)</f>
        <v>0</v>
      </c>
      <c r="AB144" s="22">
        <f>MAX(0,AC143+Clima!$F142-AA144-Constantes!$D$11)</f>
        <v>0</v>
      </c>
      <c r="AC144" s="22">
        <f>AC143+Clima!$F142-AA144-Z144-AB144</f>
        <v>27.930086316374705</v>
      </c>
      <c r="AD144" s="22">
        <f>AD143+(Coeficientes!$D$22*AB144-AE144)/Coeficientes!$D$23</f>
        <v>0</v>
      </c>
      <c r="AE144" s="22">
        <f>10*Coeficientes!$D$24*AD143/Constantes!$F$29</f>
        <v>0</v>
      </c>
      <c r="AF144" s="22">
        <f>10000*(AA144+AE144)*Escenarios!$F$7/Escenarios!$F$8</f>
        <v>0</v>
      </c>
      <c r="AG144" s="22">
        <f>MAX(0,Constantes!$D$15/((Calculations!AJ143+Calculations!AF144+Clima!$F142)^2)+Coeficientes!$D$12)</f>
        <v>2.6323977717903571</v>
      </c>
      <c r="AH144" s="22">
        <f>MIN(ET_Calcs!$M142,0.8*(Calculations!AJ143+Calculations!AF144+Clima!$F142-Calculations!AG144-Constantes!$D$14))</f>
        <v>0</v>
      </c>
      <c r="AI144" s="22">
        <f>MAX(0,AJ143+AF144+Clima!$F142-Calculations!AG144-Calculations!AH144-Constantes!$E$24)</f>
        <v>0</v>
      </c>
      <c r="AJ144" s="22">
        <f>AJ143+AF144+Clima!$F142-Calculations!AG144-Calculations!AH144-Calculations!AI144</f>
        <v>164.48721698864199</v>
      </c>
      <c r="AK144" s="21"/>
    </row>
    <row r="145" spans="2:37" x14ac:dyDescent="0.25">
      <c r="B145" s="17"/>
      <c r="C145" s="22">
        <v>140</v>
      </c>
      <c r="D145" s="22">
        <f>ET_Calcs!$I143*((1-Constantes!$D$21)*ET_Calcs!$K143+ET_Calcs!$L143)</f>
        <v>1.20412255366965</v>
      </c>
      <c r="E145" s="22">
        <f>MIN(D145*Constantes!$D$19,0.8*(H144+Clima!$F143-F145-G145-Constantes!$D$12))</f>
        <v>0.71243186888429044</v>
      </c>
      <c r="F145" s="22">
        <f>IF(Clima!$F143&gt;0.05*Constantes!$D$20,((Clima!$F143-0.05*Constantes!$D$20)^2)/(Clima!$F143+0.95*Constantes!$D$20),0)</f>
        <v>0</v>
      </c>
      <c r="G145" s="22">
        <f>MAX(0,H144+Clima!$F143-F145-Constantes!$D$11)</f>
        <v>0</v>
      </c>
      <c r="H145" s="22">
        <f>H144+Clima!$F143-F145-E145-G145</f>
        <v>27.217654447490414</v>
      </c>
      <c r="I145" s="20"/>
      <c r="J145" s="22">
        <v>140</v>
      </c>
      <c r="K145" s="22">
        <f>ET_Calcs!$I143*((1-Constantes!$E$21)*ET_Calcs!$K143+ET_Calcs!$L143)</f>
        <v>1.20412255366965</v>
      </c>
      <c r="L145" s="22">
        <f>MIN(K145*Constantes!$E$19,0.8*(O144+Clima!$F143-M145-N145-Constantes!$D$12))</f>
        <v>0.71243186888429044</v>
      </c>
      <c r="M145" s="22">
        <f>IF(Clima!$F143&gt;0.05*Constantes!$E$20,((Clima!$F143-0.05*Constantes!$E$20)^2)/(Clima!$F143+0.95*Constantes!$E$20),0)</f>
        <v>0</v>
      </c>
      <c r="N145" s="22">
        <f>MAX(0,O144+Clima!$F143-M145-Constantes!$D$11)</f>
        <v>0</v>
      </c>
      <c r="O145" s="22">
        <f>O144+Clima!$F143-M145-L145-N145</f>
        <v>27.217654447490414</v>
      </c>
      <c r="P145" s="22">
        <f>P144+(Coeficientes!$D$22*N145-Q145)/Coeficientes!$D$23</f>
        <v>0</v>
      </c>
      <c r="Q145" s="22">
        <f>10*Coeficientes!$D$24*P144/Constantes!$E$29</f>
        <v>0</v>
      </c>
      <c r="R145" s="22">
        <f>10000*(M145+Q145)*Escenarios!$E$7/Escenarios!$E$8</f>
        <v>0</v>
      </c>
      <c r="S145" s="22">
        <f>MAX(0,Constantes!$D$15/((Calculations!V144+Calculations!R145+Clima!$F143)^2)+Coeficientes!$D$12)</f>
        <v>2.9505655998765135</v>
      </c>
      <c r="T145" s="22">
        <f>MIN(ET_Calcs!$M143,0.8*(Calculations!V144+Calculations!R145+Clima!$F143-Calculations!S145-Constantes!$D$14))</f>
        <v>1.1579900051031551</v>
      </c>
      <c r="U145" s="22">
        <f>MAX(0,V144+R145+Clima!$F143-Calculations!S145-Calculations!T145-Constantes!$E$24)</f>
        <v>0</v>
      </c>
      <c r="V145" s="22">
        <f>V144+R145+Clima!$F143-Calculations!S145-Calculations!T145-Calculations!U145</f>
        <v>451.61540093732594</v>
      </c>
      <c r="W145" s="20"/>
      <c r="X145" s="22">
        <v>140</v>
      </c>
      <c r="Y145" s="22">
        <f>ET_Calcs!$I143*((1-Constantes!$F$21)*ET_Calcs!$K143+ET_Calcs!$L143)</f>
        <v>1.20412255366965</v>
      </c>
      <c r="Z145" s="22">
        <f>MIN(Y145*Constantes!$F$19,0.8*(AC144+Clima!$F143-AA145-AB145-Constantes!$D$12))</f>
        <v>0.71243186888429044</v>
      </c>
      <c r="AA145" s="22">
        <f>IF(Clima!$F143&gt;0.05*Constantes!$F$20,((Clima!$F143-0.05*Constantes!$F$20)^2)/(Clima!$F143+0.95*Constantes!$F$20),0)</f>
        <v>0</v>
      </c>
      <c r="AB145" s="22">
        <f>MAX(0,AC144+Clima!$F143-AA145-Constantes!$D$11)</f>
        <v>0</v>
      </c>
      <c r="AC145" s="22">
        <f>AC144+Clima!$F143-AA145-Z145-AB145</f>
        <v>27.217654447490414</v>
      </c>
      <c r="AD145" s="22">
        <f>AD144+(Coeficientes!$D$22*AB145-AE145)/Coeficientes!$D$23</f>
        <v>0</v>
      </c>
      <c r="AE145" s="22">
        <f>10*Coeficientes!$D$24*AD144/Constantes!$F$29</f>
        <v>0</v>
      </c>
      <c r="AF145" s="22">
        <f>10000*(AA145+AE145)*Escenarios!$F$7/Escenarios!$F$8</f>
        <v>0</v>
      </c>
      <c r="AG145" s="22">
        <f>MAX(0,Constantes!$D$15/((Calculations!AJ144+Calculations!AF145+Clima!$F143)^2)+Coeficientes!$D$12)</f>
        <v>2.6205376591536043</v>
      </c>
      <c r="AH145" s="22">
        <f>MIN(ET_Calcs!$M143,0.8*(Calculations!AJ144+Calculations!AF145+Clima!$F143-Calculations!AG145-Constantes!$D$14))</f>
        <v>1.1579900051031551</v>
      </c>
      <c r="AI145" s="22">
        <f>MAX(0,AJ144+AF145+Clima!$F143-Calculations!AG145-Calculations!AH145-Constantes!$E$24)</f>
        <v>0</v>
      </c>
      <c r="AJ145" s="22">
        <f>AJ144+AF145+Clima!$F143-Calculations!AG145-Calculations!AH145-Calculations!AI145</f>
        <v>160.70868932438523</v>
      </c>
      <c r="AK145" s="21"/>
    </row>
    <row r="146" spans="2:37" x14ac:dyDescent="0.25">
      <c r="B146" s="17"/>
      <c r="C146" s="22">
        <v>141</v>
      </c>
      <c r="D146" s="22">
        <f>ET_Calcs!$I144*((1-Constantes!$D$21)*ET_Calcs!$K144+ET_Calcs!$L144)</f>
        <v>1.1710640045434566</v>
      </c>
      <c r="E146" s="22">
        <f>MIN(D146*Constantes!$D$19,0.8*(H145+Clima!$F144-F146-G146-Constantes!$D$12))</f>
        <v>0.6928724279745585</v>
      </c>
      <c r="F146" s="22">
        <f>IF(Clima!$F144&gt;0.05*Constantes!$D$20,((Clima!$F144-0.05*Constantes!$D$20)^2)/(Clima!$F144+0.95*Constantes!$D$20),0)</f>
        <v>0</v>
      </c>
      <c r="G146" s="22">
        <f>MAX(0,H145+Clima!$F144-F146-Constantes!$D$11)</f>
        <v>0</v>
      </c>
      <c r="H146" s="22">
        <f>H145+Clima!$F144-F146-E146-G146</f>
        <v>26.524782019515854</v>
      </c>
      <c r="I146" s="20"/>
      <c r="J146" s="22">
        <v>141</v>
      </c>
      <c r="K146" s="22">
        <f>ET_Calcs!$I144*((1-Constantes!$E$21)*ET_Calcs!$K144+ET_Calcs!$L144)</f>
        <v>1.1710640045434566</v>
      </c>
      <c r="L146" s="22">
        <f>MIN(K146*Constantes!$E$19,0.8*(O145+Clima!$F144-M146-N146-Constantes!$D$12))</f>
        <v>0.6928724279745585</v>
      </c>
      <c r="M146" s="22">
        <f>IF(Clima!$F144&gt;0.05*Constantes!$E$20,((Clima!$F144-0.05*Constantes!$E$20)^2)/(Clima!$F144+0.95*Constantes!$E$20),0)</f>
        <v>0</v>
      </c>
      <c r="N146" s="22">
        <f>MAX(0,O145+Clima!$F144-M146-Constantes!$D$11)</f>
        <v>0</v>
      </c>
      <c r="O146" s="22">
        <f>O145+Clima!$F144-M146-L146-N146</f>
        <v>26.524782019515854</v>
      </c>
      <c r="P146" s="22">
        <f>P145+(Coeficientes!$D$22*N146-Q146)/Coeficientes!$D$23</f>
        <v>0</v>
      </c>
      <c r="Q146" s="22">
        <f>10*Coeficientes!$D$24*P145/Constantes!$E$29</f>
        <v>0</v>
      </c>
      <c r="R146" s="22">
        <f>10000*(M146+Q146)*Escenarios!$E$7/Escenarios!$E$8</f>
        <v>0</v>
      </c>
      <c r="S146" s="22">
        <f>MAX(0,Constantes!$D$15/((Calculations!V145+Calculations!R146+Clima!$F144)^2)+Coeficientes!$D$12)</f>
        <v>2.9496620529778341</v>
      </c>
      <c r="T146" s="22">
        <f>MIN(ET_Calcs!$M144,0.8*(Calculations!V145+Calculations!R146+Clima!$F144-Calculations!S146-Constantes!$D$14))</f>
        <v>1.1262319988970031</v>
      </c>
      <c r="U146" s="22">
        <f>MAX(0,V145+R146+Clima!$F144-Calculations!S146-Calculations!T146-Constantes!$E$24)</f>
        <v>0</v>
      </c>
      <c r="V146" s="22">
        <f>V145+R146+Clima!$F144-Calculations!S146-Calculations!T146-Calculations!U146</f>
        <v>447.53950688545109</v>
      </c>
      <c r="W146" s="20"/>
      <c r="X146" s="22">
        <v>141</v>
      </c>
      <c r="Y146" s="22">
        <f>ET_Calcs!$I144*((1-Constantes!$F$21)*ET_Calcs!$K144+ET_Calcs!$L144)</f>
        <v>1.1710640045434566</v>
      </c>
      <c r="Z146" s="22">
        <f>MIN(Y146*Constantes!$F$19,0.8*(AC145+Clima!$F144-AA146-AB146-Constantes!$D$12))</f>
        <v>0.6928724279745585</v>
      </c>
      <c r="AA146" s="22">
        <f>IF(Clima!$F144&gt;0.05*Constantes!$F$20,((Clima!$F144-0.05*Constantes!$F$20)^2)/(Clima!$F144+0.95*Constantes!$F$20),0)</f>
        <v>0</v>
      </c>
      <c r="AB146" s="22">
        <f>MAX(0,AC145+Clima!$F144-AA146-Constantes!$D$11)</f>
        <v>0</v>
      </c>
      <c r="AC146" s="22">
        <f>AC145+Clima!$F144-AA146-Z146-AB146</f>
        <v>26.524782019515854</v>
      </c>
      <c r="AD146" s="22">
        <f>AD145+(Coeficientes!$D$22*AB146-AE146)/Coeficientes!$D$23</f>
        <v>0</v>
      </c>
      <c r="AE146" s="22">
        <f>10*Coeficientes!$D$24*AD145/Constantes!$F$29</f>
        <v>0</v>
      </c>
      <c r="AF146" s="22">
        <f>10000*(AA146+AE146)*Escenarios!$F$7/Escenarios!$F$8</f>
        <v>0</v>
      </c>
      <c r="AG146" s="22">
        <f>MAX(0,Constantes!$D$15/((Calculations!AJ145+Calculations!AF146+Clima!$F144)^2)+Coeficientes!$D$12)</f>
        <v>2.6024843159143396</v>
      </c>
      <c r="AH146" s="22">
        <f>MIN(ET_Calcs!$M144,0.8*(Calculations!AJ145+Calculations!AF146+Clima!$F144-Calculations!AG146-Constantes!$D$14))</f>
        <v>1.1262319988970031</v>
      </c>
      <c r="AI146" s="22">
        <f>MAX(0,AJ145+AF146+Clima!$F144-Calculations!AG146-Calculations!AH146-Constantes!$E$24)</f>
        <v>0</v>
      </c>
      <c r="AJ146" s="22">
        <f>AJ145+AF146+Clima!$F144-Calculations!AG146-Calculations!AH146-Calculations!AI146</f>
        <v>156.97997300957388</v>
      </c>
      <c r="AK146" s="21"/>
    </row>
    <row r="147" spans="2:37" x14ac:dyDescent="0.25">
      <c r="B147" s="17"/>
      <c r="C147" s="22">
        <v>142</v>
      </c>
      <c r="D147" s="22">
        <f>ET_Calcs!$I145*((1-Constantes!$D$21)*ET_Calcs!$K145+ET_Calcs!$L145)</f>
        <v>1.1852659061678799</v>
      </c>
      <c r="E147" s="22">
        <f>MIN(D147*Constantes!$D$19,0.8*(H146+Clima!$F145-F147-G147-Constantes!$D$12))</f>
        <v>0.21982561561268313</v>
      </c>
      <c r="F147" s="22">
        <f>IF(Clima!$F145&gt;0.05*Constantes!$D$20,((Clima!$F145-0.05*Constantes!$D$20)^2)/(Clima!$F145+0.95*Constantes!$D$20),0)</f>
        <v>0</v>
      </c>
      <c r="G147" s="22">
        <f>MAX(0,H146+Clima!$F145-F147-Constantes!$D$11)</f>
        <v>0</v>
      </c>
      <c r="H147" s="22">
        <f>H146+Clima!$F145-F147-E147-G147</f>
        <v>26.304956403903169</v>
      </c>
      <c r="I147" s="20"/>
      <c r="J147" s="22">
        <v>142</v>
      </c>
      <c r="K147" s="22">
        <f>ET_Calcs!$I145*((1-Constantes!$E$21)*ET_Calcs!$K145+ET_Calcs!$L145)</f>
        <v>1.1852659061678799</v>
      </c>
      <c r="L147" s="22">
        <f>MIN(K147*Constantes!$E$19,0.8*(O146+Clima!$F145-M147-N147-Constantes!$D$12))</f>
        <v>0.21982561561268313</v>
      </c>
      <c r="M147" s="22">
        <f>IF(Clima!$F145&gt;0.05*Constantes!$E$20,((Clima!$F145-0.05*Constantes!$E$20)^2)/(Clima!$F145+0.95*Constantes!$E$20),0)</f>
        <v>0</v>
      </c>
      <c r="N147" s="22">
        <f>MAX(0,O146+Clima!$F145-M147-Constantes!$D$11)</f>
        <v>0</v>
      </c>
      <c r="O147" s="22">
        <f>O146+Clima!$F145-M147-L147-N147</f>
        <v>26.304956403903169</v>
      </c>
      <c r="P147" s="22">
        <f>P146+(Coeficientes!$D$22*N147-Q147)/Coeficientes!$D$23</f>
        <v>0</v>
      </c>
      <c r="Q147" s="22">
        <f>10*Coeficientes!$D$24*P146/Constantes!$E$29</f>
        <v>0</v>
      </c>
      <c r="R147" s="22">
        <f>10000*(M147+Q147)*Escenarios!$E$7/Escenarios!$E$8</f>
        <v>0</v>
      </c>
      <c r="S147" s="22">
        <f>MAX(0,Constantes!$D$15/((Calculations!V146+Calculations!R147+Clima!$F145)^2)+Coeficientes!$D$12)</f>
        <v>2.9487409882592921</v>
      </c>
      <c r="T147" s="22">
        <f>MIN(ET_Calcs!$M145,0.8*(Calculations!V146+Calculations!R147+Clima!$F145-Calculations!S147-Constantes!$D$14))</f>
        <v>1.1397158744700466</v>
      </c>
      <c r="U147" s="22">
        <f>MAX(0,V146+R147+Clima!$F145-Calculations!S147-Calculations!T147-Constantes!$E$24)</f>
        <v>0</v>
      </c>
      <c r="V147" s="22">
        <f>V146+R147+Clima!$F145-Calculations!S147-Calculations!T147-Calculations!U147</f>
        <v>443.45105002272174</v>
      </c>
      <c r="W147" s="20"/>
      <c r="X147" s="22">
        <v>142</v>
      </c>
      <c r="Y147" s="22">
        <f>ET_Calcs!$I145*((1-Constantes!$F$21)*ET_Calcs!$K145+ET_Calcs!$L145)</f>
        <v>1.1852659061678799</v>
      </c>
      <c r="Z147" s="22">
        <f>MIN(Y147*Constantes!$F$19,0.8*(AC146+Clima!$F145-AA147-AB147-Constantes!$D$12))</f>
        <v>0.21982561561268313</v>
      </c>
      <c r="AA147" s="22">
        <f>IF(Clima!$F145&gt;0.05*Constantes!$F$20,((Clima!$F145-0.05*Constantes!$F$20)^2)/(Clima!$F145+0.95*Constantes!$F$20),0)</f>
        <v>0</v>
      </c>
      <c r="AB147" s="22">
        <f>MAX(0,AC146+Clima!$F145-AA147-Constantes!$D$11)</f>
        <v>0</v>
      </c>
      <c r="AC147" s="22">
        <f>AC146+Clima!$F145-AA147-Z147-AB147</f>
        <v>26.304956403903169</v>
      </c>
      <c r="AD147" s="22">
        <f>AD146+(Coeficientes!$D$22*AB147-AE147)/Coeficientes!$D$23</f>
        <v>0</v>
      </c>
      <c r="AE147" s="22">
        <f>10*Coeficientes!$D$24*AD146/Constantes!$F$29</f>
        <v>0</v>
      </c>
      <c r="AF147" s="22">
        <f>10000*(AA147+AE147)*Escenarios!$F$7/Escenarios!$F$8</f>
        <v>0</v>
      </c>
      <c r="AG147" s="22">
        <f>MAX(0,Constantes!$D$15/((Calculations!AJ146+Calculations!AF147+Clima!$F145)^2)+Coeficientes!$D$12)</f>
        <v>2.5833758057638243</v>
      </c>
      <c r="AH147" s="22">
        <f>MIN(ET_Calcs!$M145,0.8*(Calculations!AJ146+Calculations!AF147+Clima!$F145-Calculations!AG147-Constantes!$D$14))</f>
        <v>1.1397158744700466</v>
      </c>
      <c r="AI147" s="22">
        <f>MAX(0,AJ146+AF147+Clima!$F145-Calculations!AG147-Calculations!AH147-Constantes!$E$24)</f>
        <v>0</v>
      </c>
      <c r="AJ147" s="22">
        <f>AJ146+AF147+Clima!$F145-Calculations!AG147-Calculations!AH147-Calculations!AI147</f>
        <v>153.25688132933999</v>
      </c>
      <c r="AK147" s="21"/>
    </row>
    <row r="148" spans="2:37" x14ac:dyDescent="0.25">
      <c r="B148" s="17"/>
      <c r="C148" s="22">
        <v>143</v>
      </c>
      <c r="D148" s="22">
        <f>ET_Calcs!$I146*((1-Constantes!$D$21)*ET_Calcs!$K146+ET_Calcs!$L146)</f>
        <v>1.1794376573778655</v>
      </c>
      <c r="E148" s="22">
        <f>MIN(D148*Constantes!$D$19,0.8*(H147+Clima!$F146-F148-G148-Constantes!$D$12))</f>
        <v>4.396512312253549E-2</v>
      </c>
      <c r="F148" s="22">
        <f>IF(Clima!$F146&gt;0.05*Constantes!$D$20,((Clima!$F146-0.05*Constantes!$D$20)^2)/(Clima!$F146+0.95*Constantes!$D$20),0)</f>
        <v>0</v>
      </c>
      <c r="G148" s="22">
        <f>MAX(0,H147+Clima!$F146-F148-Constantes!$D$11)</f>
        <v>0</v>
      </c>
      <c r="H148" s="22">
        <f>H147+Clima!$F146-F148-E148-G148</f>
        <v>26.260991280780633</v>
      </c>
      <c r="I148" s="20"/>
      <c r="J148" s="22">
        <v>143</v>
      </c>
      <c r="K148" s="22">
        <f>ET_Calcs!$I146*((1-Constantes!$E$21)*ET_Calcs!$K146+ET_Calcs!$L146)</f>
        <v>1.1794376573778655</v>
      </c>
      <c r="L148" s="22">
        <f>MIN(K148*Constantes!$E$19,0.8*(O147+Clima!$F146-M148-N148-Constantes!$D$12))</f>
        <v>4.396512312253549E-2</v>
      </c>
      <c r="M148" s="22">
        <f>IF(Clima!$F146&gt;0.05*Constantes!$E$20,((Clima!$F146-0.05*Constantes!$E$20)^2)/(Clima!$F146+0.95*Constantes!$E$20),0)</f>
        <v>0</v>
      </c>
      <c r="N148" s="22">
        <f>MAX(0,O147+Clima!$F146-M148-Constantes!$D$11)</f>
        <v>0</v>
      </c>
      <c r="O148" s="22">
        <f>O147+Clima!$F146-M148-L148-N148</f>
        <v>26.260991280780633</v>
      </c>
      <c r="P148" s="22">
        <f>P147+(Coeficientes!$D$22*N148-Q148)/Coeficientes!$D$23</f>
        <v>0</v>
      </c>
      <c r="Q148" s="22">
        <f>10*Coeficientes!$D$24*P147/Constantes!$E$29</f>
        <v>0</v>
      </c>
      <c r="R148" s="22">
        <f>10000*(M148+Q148)*Escenarios!$E$7/Escenarios!$E$8</f>
        <v>0</v>
      </c>
      <c r="S148" s="22">
        <f>MAX(0,Constantes!$D$15/((Calculations!V147+Calculations!R148+Clima!$F146)^2)+Coeficientes!$D$12)</f>
        <v>2.9477914523906938</v>
      </c>
      <c r="T148" s="22">
        <f>MIN(ET_Calcs!$M146,0.8*(Calculations!V147+Calculations!R148+Clima!$F146-Calculations!S148-Constantes!$D$14))</f>
        <v>1.1340297780895447</v>
      </c>
      <c r="U148" s="22">
        <f>MAX(0,V147+R148+Clima!$F146-Calculations!S148-Calculations!T148-Constantes!$E$24)</f>
        <v>0</v>
      </c>
      <c r="V148" s="22">
        <f>V147+R148+Clima!$F146-Calculations!S148-Calculations!T148-Calculations!U148</f>
        <v>439.36922879224153</v>
      </c>
      <c r="W148" s="20"/>
      <c r="X148" s="22">
        <v>143</v>
      </c>
      <c r="Y148" s="22">
        <f>ET_Calcs!$I146*((1-Constantes!$F$21)*ET_Calcs!$K146+ET_Calcs!$L146)</f>
        <v>1.1794376573778655</v>
      </c>
      <c r="Z148" s="22">
        <f>MIN(Y148*Constantes!$F$19,0.8*(AC147+Clima!$F146-AA148-AB148-Constantes!$D$12))</f>
        <v>4.396512312253549E-2</v>
      </c>
      <c r="AA148" s="22">
        <f>IF(Clima!$F146&gt;0.05*Constantes!$F$20,((Clima!$F146-0.05*Constantes!$F$20)^2)/(Clima!$F146+0.95*Constantes!$F$20),0)</f>
        <v>0</v>
      </c>
      <c r="AB148" s="22">
        <f>MAX(0,AC147+Clima!$F146-AA148-Constantes!$D$11)</f>
        <v>0</v>
      </c>
      <c r="AC148" s="22">
        <f>AC147+Clima!$F146-AA148-Z148-AB148</f>
        <v>26.260991280780633</v>
      </c>
      <c r="AD148" s="22">
        <f>AD147+(Coeficientes!$D$22*AB148-AE148)/Coeficientes!$D$23</f>
        <v>0</v>
      </c>
      <c r="AE148" s="22">
        <f>10*Coeficientes!$D$24*AD147/Constantes!$F$29</f>
        <v>0</v>
      </c>
      <c r="AF148" s="22">
        <f>10000*(AA148+AE148)*Escenarios!$F$7/Escenarios!$F$8</f>
        <v>0</v>
      </c>
      <c r="AG148" s="22">
        <f>MAX(0,Constantes!$D$15/((Calculations!AJ147+Calculations!AF148+Clima!$F146)^2)+Coeficientes!$D$12)</f>
        <v>2.5628877079792782</v>
      </c>
      <c r="AH148" s="22">
        <f>MIN(ET_Calcs!$M146,0.8*(Calculations!AJ147+Calculations!AF148+Clima!$F146-Calculations!AG148-Constantes!$D$14))</f>
        <v>1.1340297780895447</v>
      </c>
      <c r="AI148" s="22">
        <f>MAX(0,AJ147+AF148+Clima!$F146-Calculations!AG148-Calculations!AH148-Constantes!$E$24)</f>
        <v>0</v>
      </c>
      <c r="AJ148" s="22">
        <f>AJ147+AF148+Clima!$F146-Calculations!AG148-Calculations!AH148-Calculations!AI148</f>
        <v>149.55996384327116</v>
      </c>
      <c r="AK148" s="21"/>
    </row>
    <row r="149" spans="2:37" x14ac:dyDescent="0.25">
      <c r="B149" s="17"/>
      <c r="C149" s="22">
        <v>144</v>
      </c>
      <c r="D149" s="22">
        <f>ET_Calcs!$I147*((1-Constantes!$D$21)*ET_Calcs!$K147+ET_Calcs!$L147)</f>
        <v>1.1638266623800761</v>
      </c>
      <c r="E149" s="22">
        <f>MIN(D149*Constantes!$D$19,0.8*(H148+Clima!$F147-F149-G149-Constantes!$D$12))</f>
        <v>8.7930246245065298E-3</v>
      </c>
      <c r="F149" s="22">
        <f>IF(Clima!$F147&gt;0.05*Constantes!$D$20,((Clima!$F147-0.05*Constantes!$D$20)^2)/(Clima!$F147+0.95*Constantes!$D$20),0)</f>
        <v>0</v>
      </c>
      <c r="G149" s="22">
        <f>MAX(0,H148+Clima!$F147-F149-Constantes!$D$11)</f>
        <v>0</v>
      </c>
      <c r="H149" s="22">
        <f>H148+Clima!$F147-F149-E149-G149</f>
        <v>26.252198256156127</v>
      </c>
      <c r="I149" s="20"/>
      <c r="J149" s="22">
        <v>144</v>
      </c>
      <c r="K149" s="22">
        <f>ET_Calcs!$I147*((1-Constantes!$E$21)*ET_Calcs!$K147+ET_Calcs!$L147)</f>
        <v>1.1638266623800761</v>
      </c>
      <c r="L149" s="22">
        <f>MIN(K149*Constantes!$E$19,0.8*(O148+Clima!$F147-M149-N149-Constantes!$D$12))</f>
        <v>8.7930246245065298E-3</v>
      </c>
      <c r="M149" s="22">
        <f>IF(Clima!$F147&gt;0.05*Constantes!$E$20,((Clima!$F147-0.05*Constantes!$E$20)^2)/(Clima!$F147+0.95*Constantes!$E$20),0)</f>
        <v>0</v>
      </c>
      <c r="N149" s="22">
        <f>MAX(0,O148+Clima!$F147-M149-Constantes!$D$11)</f>
        <v>0</v>
      </c>
      <c r="O149" s="22">
        <f>O148+Clima!$F147-M149-L149-N149</f>
        <v>26.252198256156127</v>
      </c>
      <c r="P149" s="22">
        <f>P148+(Coeficientes!$D$22*N149-Q149)/Coeficientes!$D$23</f>
        <v>0</v>
      </c>
      <c r="Q149" s="22">
        <f>10*Coeficientes!$D$24*P148/Constantes!$E$29</f>
        <v>0</v>
      </c>
      <c r="R149" s="22">
        <f>10000*(M149+Q149)*Escenarios!$E$7/Escenarios!$E$8</f>
        <v>0</v>
      </c>
      <c r="S149" s="22">
        <f>MAX(0,Constantes!$D$15/((Calculations!V148+Calculations!R149+Clima!$F147)^2)+Coeficientes!$D$12)</f>
        <v>2.9468168923129459</v>
      </c>
      <c r="T149" s="22">
        <f>MIN(ET_Calcs!$M147,0.8*(Calculations!V148+Calculations!R149+Clima!$F147-Calculations!S149-Constantes!$D$14))</f>
        <v>1.1189846578232494</v>
      </c>
      <c r="U149" s="22">
        <f>MAX(0,V148+R149+Clima!$F147-Calculations!S149-Calculations!T149-Constantes!$E$24)</f>
        <v>0</v>
      </c>
      <c r="V149" s="22">
        <f>V148+R149+Clima!$F147-Calculations!S149-Calculations!T149-Calculations!U149</f>
        <v>435.30342724210533</v>
      </c>
      <c r="W149" s="20"/>
      <c r="X149" s="22">
        <v>144</v>
      </c>
      <c r="Y149" s="22">
        <f>ET_Calcs!$I147*((1-Constantes!$F$21)*ET_Calcs!$K147+ET_Calcs!$L147)</f>
        <v>1.1638266623800761</v>
      </c>
      <c r="Z149" s="22">
        <f>MIN(Y149*Constantes!$F$19,0.8*(AC148+Clima!$F147-AA149-AB149-Constantes!$D$12))</f>
        <v>8.7930246245065298E-3</v>
      </c>
      <c r="AA149" s="22">
        <f>IF(Clima!$F147&gt;0.05*Constantes!$F$20,((Clima!$F147-0.05*Constantes!$F$20)^2)/(Clima!$F147+0.95*Constantes!$F$20),0)</f>
        <v>0</v>
      </c>
      <c r="AB149" s="22">
        <f>MAX(0,AC148+Clima!$F147-AA149-Constantes!$D$11)</f>
        <v>0</v>
      </c>
      <c r="AC149" s="22">
        <f>AC148+Clima!$F147-AA149-Z149-AB149</f>
        <v>26.252198256156127</v>
      </c>
      <c r="AD149" s="22">
        <f>AD148+(Coeficientes!$D$22*AB149-AE149)/Coeficientes!$D$23</f>
        <v>0</v>
      </c>
      <c r="AE149" s="22">
        <f>10*Coeficientes!$D$24*AD148/Constantes!$F$29</f>
        <v>0</v>
      </c>
      <c r="AF149" s="22">
        <f>10000*(AA149+AE149)*Escenarios!$F$7/Escenarios!$F$8</f>
        <v>0</v>
      </c>
      <c r="AG149" s="22">
        <f>MAX(0,Constantes!$D$15/((Calculations!AJ148+Calculations!AF149+Clima!$F147)^2)+Coeficientes!$D$12)</f>
        <v>2.5410109932141483</v>
      </c>
      <c r="AH149" s="22">
        <f>MIN(ET_Calcs!$M147,0.8*(Calculations!AJ148+Calculations!AF149+Clima!$F147-Calculations!AG149-Constantes!$D$14))</f>
        <v>1.1189846578232494</v>
      </c>
      <c r="AI149" s="22">
        <f>MAX(0,AJ148+AF149+Clima!$F147-Calculations!AG149-Calculations!AH149-Constantes!$E$24)</f>
        <v>0</v>
      </c>
      <c r="AJ149" s="22">
        <f>AJ148+AF149+Clima!$F147-Calculations!AG149-Calculations!AH149-Calculations!AI149</f>
        <v>145.89996819223376</v>
      </c>
      <c r="AK149" s="21"/>
    </row>
    <row r="150" spans="2:37" x14ac:dyDescent="0.25">
      <c r="B150" s="17"/>
      <c r="C150" s="22">
        <v>145</v>
      </c>
      <c r="D150" s="22">
        <f>ET_Calcs!$I148*((1-Constantes!$D$21)*ET_Calcs!$K148+ET_Calcs!$L148)</f>
        <v>1.1550591196272626</v>
      </c>
      <c r="E150" s="22">
        <f>MIN(D150*Constantes!$D$19,0.8*(H149+Clima!$F148-F150-G150-Constantes!$D$12))</f>
        <v>1.7586049249018743E-3</v>
      </c>
      <c r="F150" s="22">
        <f>IF(Clima!$F148&gt;0.05*Constantes!$D$20,((Clima!$F148-0.05*Constantes!$D$20)^2)/(Clima!$F148+0.95*Constantes!$D$20),0)</f>
        <v>0</v>
      </c>
      <c r="G150" s="22">
        <f>MAX(0,H149+Clima!$F148-F150-Constantes!$D$11)</f>
        <v>0</v>
      </c>
      <c r="H150" s="22">
        <f>H149+Clima!$F148-F150-E150-G150</f>
        <v>26.250439651231225</v>
      </c>
      <c r="I150" s="20"/>
      <c r="J150" s="22">
        <v>145</v>
      </c>
      <c r="K150" s="22">
        <f>ET_Calcs!$I148*((1-Constantes!$E$21)*ET_Calcs!$K148+ET_Calcs!$L148)</f>
        <v>1.1550591196272626</v>
      </c>
      <c r="L150" s="22">
        <f>MIN(K150*Constantes!$E$19,0.8*(O149+Clima!$F148-M150-N150-Constantes!$D$12))</f>
        <v>1.7586049249018743E-3</v>
      </c>
      <c r="M150" s="22">
        <f>IF(Clima!$F148&gt;0.05*Constantes!$E$20,((Clima!$F148-0.05*Constantes!$E$20)^2)/(Clima!$F148+0.95*Constantes!$E$20),0)</f>
        <v>0</v>
      </c>
      <c r="N150" s="22">
        <f>MAX(0,O149+Clima!$F148-M150-Constantes!$D$11)</f>
        <v>0</v>
      </c>
      <c r="O150" s="22">
        <f>O149+Clima!$F148-M150-L150-N150</f>
        <v>26.250439651231225</v>
      </c>
      <c r="P150" s="22">
        <f>P149+(Coeficientes!$D$22*N150-Q150)/Coeficientes!$D$23</f>
        <v>0</v>
      </c>
      <c r="Q150" s="22">
        <f>10*Coeficientes!$D$24*P149/Constantes!$E$29</f>
        <v>0</v>
      </c>
      <c r="R150" s="22">
        <f>10000*(M150+Q150)*Escenarios!$E$7/Escenarios!$E$8</f>
        <v>0</v>
      </c>
      <c r="S150" s="22">
        <f>MAX(0,Constantes!$D$15/((Calculations!V149+Calculations!R150+Clima!$F148)^2)+Coeficientes!$D$12)</f>
        <v>2.9458187757436036</v>
      </c>
      <c r="T150" s="22">
        <f>MIN(ET_Calcs!$M148,0.8*(Calculations!V149+Calculations!R150+Clima!$F148-Calculations!S150-Constantes!$D$14))</f>
        <v>1.1104929786761699</v>
      </c>
      <c r="U150" s="22">
        <f>MAX(0,V149+R150+Clima!$F148-Calculations!S150-Calculations!T150-Constantes!$E$24)</f>
        <v>0</v>
      </c>
      <c r="V150" s="22">
        <f>V149+R150+Clima!$F148-Calculations!S150-Calculations!T150-Calculations!U150</f>
        <v>431.24711548768556</v>
      </c>
      <c r="W150" s="20"/>
      <c r="X150" s="22">
        <v>145</v>
      </c>
      <c r="Y150" s="22">
        <f>ET_Calcs!$I148*((1-Constantes!$F$21)*ET_Calcs!$K148+ET_Calcs!$L148)</f>
        <v>1.1550591196272626</v>
      </c>
      <c r="Z150" s="22">
        <f>MIN(Y150*Constantes!$F$19,0.8*(AC149+Clima!$F148-AA150-AB150-Constantes!$D$12))</f>
        <v>1.7586049249018743E-3</v>
      </c>
      <c r="AA150" s="22">
        <f>IF(Clima!$F148&gt;0.05*Constantes!$F$20,((Clima!$F148-0.05*Constantes!$F$20)^2)/(Clima!$F148+0.95*Constantes!$F$20),0)</f>
        <v>0</v>
      </c>
      <c r="AB150" s="22">
        <f>MAX(0,AC149+Clima!$F148-AA150-Constantes!$D$11)</f>
        <v>0</v>
      </c>
      <c r="AC150" s="22">
        <f>AC149+Clima!$F148-AA150-Z150-AB150</f>
        <v>26.250439651231225</v>
      </c>
      <c r="AD150" s="22">
        <f>AD149+(Coeficientes!$D$22*AB150-AE150)/Coeficientes!$D$23</f>
        <v>0</v>
      </c>
      <c r="AE150" s="22">
        <f>10*Coeficientes!$D$24*AD149/Constantes!$F$29</f>
        <v>0</v>
      </c>
      <c r="AF150" s="22">
        <f>10000*(AA150+AE150)*Escenarios!$F$7/Escenarios!$F$8</f>
        <v>0</v>
      </c>
      <c r="AG150" s="22">
        <f>MAX(0,Constantes!$D$15/((Calculations!AJ149+Calculations!AF150+Clima!$F148)^2)+Coeficientes!$D$12)</f>
        <v>2.5176940802062453</v>
      </c>
      <c r="AH150" s="22">
        <f>MIN(ET_Calcs!$M148,0.8*(Calculations!AJ149+Calculations!AF150+Clima!$F148-Calculations!AG150-Constantes!$D$14))</f>
        <v>1.1104929786761699</v>
      </c>
      <c r="AI150" s="22">
        <f>MAX(0,AJ149+AF150+Clima!$F148-Calculations!AG150-Calculations!AH150-Constantes!$E$24)</f>
        <v>0</v>
      </c>
      <c r="AJ150" s="22">
        <f>AJ149+AF150+Clima!$F148-Calculations!AG150-Calculations!AH150-Calculations!AI150</f>
        <v>142.27178113335134</v>
      </c>
      <c r="AK150" s="21"/>
    </row>
    <row r="151" spans="2:37" x14ac:dyDescent="0.25">
      <c r="B151" s="17"/>
      <c r="C151" s="22">
        <v>146</v>
      </c>
      <c r="D151" s="22">
        <f>ET_Calcs!$I149*((1-Constantes!$D$21)*ET_Calcs!$K149+ET_Calcs!$L149)</f>
        <v>1.1759764749025445</v>
      </c>
      <c r="E151" s="22">
        <f>MIN(D151*Constantes!$D$19,0.8*(H150+Clima!$F149-F151-G151-Constantes!$D$12))</f>
        <v>3.5172098498037485E-4</v>
      </c>
      <c r="F151" s="22">
        <f>IF(Clima!$F149&gt;0.05*Constantes!$D$20,((Clima!$F149-0.05*Constantes!$D$20)^2)/(Clima!$F149+0.95*Constantes!$D$20),0)</f>
        <v>0</v>
      </c>
      <c r="G151" s="22">
        <f>MAX(0,H150+Clima!$F149-F151-Constantes!$D$11)</f>
        <v>0</v>
      </c>
      <c r="H151" s="22">
        <f>H150+Clima!$F149-F151-E151-G151</f>
        <v>26.250087930246245</v>
      </c>
      <c r="I151" s="20"/>
      <c r="J151" s="22">
        <v>146</v>
      </c>
      <c r="K151" s="22">
        <f>ET_Calcs!$I149*((1-Constantes!$E$21)*ET_Calcs!$K149+ET_Calcs!$L149)</f>
        <v>1.1759764749025445</v>
      </c>
      <c r="L151" s="22">
        <f>MIN(K151*Constantes!$E$19,0.8*(O150+Clima!$F149-M151-N151-Constantes!$D$12))</f>
        <v>3.5172098498037485E-4</v>
      </c>
      <c r="M151" s="22">
        <f>IF(Clima!$F149&gt;0.05*Constantes!$E$20,((Clima!$F149-0.05*Constantes!$E$20)^2)/(Clima!$F149+0.95*Constantes!$E$20),0)</f>
        <v>0</v>
      </c>
      <c r="N151" s="22">
        <f>MAX(0,O150+Clima!$F149-M151-Constantes!$D$11)</f>
        <v>0</v>
      </c>
      <c r="O151" s="22">
        <f>O150+Clima!$F149-M151-L151-N151</f>
        <v>26.250087930246245</v>
      </c>
      <c r="P151" s="22">
        <f>P150+(Coeficientes!$D$22*N151-Q151)/Coeficientes!$D$23</f>
        <v>0</v>
      </c>
      <c r="Q151" s="22">
        <f>10*Coeficientes!$D$24*P150/Constantes!$E$29</f>
        <v>0</v>
      </c>
      <c r="R151" s="22">
        <f>10000*(M151+Q151)*Escenarios!$E$7/Escenarios!$E$8</f>
        <v>0</v>
      </c>
      <c r="S151" s="22">
        <f>MAX(0,Constantes!$D$15/((Calculations!V150+Calculations!R151+Clima!$F149)^2)+Coeficientes!$D$12)</f>
        <v>2.9447947246347428</v>
      </c>
      <c r="T151" s="22">
        <f>MIN(ET_Calcs!$M149,0.8*(Calculations!V150+Calculations!R151+Clima!$F149-Calculations!S151-Constantes!$D$14))</f>
        <v>1.1304084933681153</v>
      </c>
      <c r="U151" s="22">
        <f>MAX(0,V150+R151+Clima!$F149-Calculations!S151-Calculations!T151-Constantes!$E$24)</f>
        <v>0</v>
      </c>
      <c r="V151" s="22">
        <f>V150+R151+Clima!$F149-Calculations!S151-Calculations!T151-Calculations!U151</f>
        <v>427.17191226968271</v>
      </c>
      <c r="W151" s="20"/>
      <c r="X151" s="22">
        <v>146</v>
      </c>
      <c r="Y151" s="22">
        <f>ET_Calcs!$I149*((1-Constantes!$F$21)*ET_Calcs!$K149+ET_Calcs!$L149)</f>
        <v>1.1759764749025445</v>
      </c>
      <c r="Z151" s="22">
        <f>MIN(Y151*Constantes!$F$19,0.8*(AC150+Clima!$F149-AA151-AB151-Constantes!$D$12))</f>
        <v>3.5172098498037485E-4</v>
      </c>
      <c r="AA151" s="22">
        <f>IF(Clima!$F149&gt;0.05*Constantes!$F$20,((Clima!$F149-0.05*Constantes!$F$20)^2)/(Clima!$F149+0.95*Constantes!$F$20),0)</f>
        <v>0</v>
      </c>
      <c r="AB151" s="22">
        <f>MAX(0,AC150+Clima!$F149-AA151-Constantes!$D$11)</f>
        <v>0</v>
      </c>
      <c r="AC151" s="22">
        <f>AC150+Clima!$F149-AA151-Z151-AB151</f>
        <v>26.250087930246245</v>
      </c>
      <c r="AD151" s="22">
        <f>AD150+(Coeficientes!$D$22*AB151-AE151)/Coeficientes!$D$23</f>
        <v>0</v>
      </c>
      <c r="AE151" s="22">
        <f>10*Coeficientes!$D$24*AD150/Constantes!$F$29</f>
        <v>0</v>
      </c>
      <c r="AF151" s="22">
        <f>10000*(AA151+AE151)*Escenarios!$F$7/Escenarios!$F$8</f>
        <v>0</v>
      </c>
      <c r="AG151" s="22">
        <f>MAX(0,Constantes!$D$15/((Calculations!AJ150+Calculations!AF151+Clima!$F149)^2)+Coeficientes!$D$12)</f>
        <v>2.4927810744643333</v>
      </c>
      <c r="AH151" s="22">
        <f>MIN(ET_Calcs!$M149,0.8*(Calculations!AJ150+Calculations!AF151+Clima!$F149-Calculations!AG151-Constantes!$D$14))</f>
        <v>1.1304084933681153</v>
      </c>
      <c r="AI151" s="22">
        <f>MAX(0,AJ150+AF151+Clima!$F149-Calculations!AG151-Calculations!AH151-Constantes!$E$24)</f>
        <v>0</v>
      </c>
      <c r="AJ151" s="22">
        <f>AJ150+AF151+Clima!$F149-Calculations!AG151-Calculations!AH151-Calculations!AI151</f>
        <v>138.64859156551887</v>
      </c>
      <c r="AK151" s="21"/>
    </row>
    <row r="152" spans="2:37" x14ac:dyDescent="0.25">
      <c r="B152" s="17"/>
      <c r="C152" s="22">
        <v>147</v>
      </c>
      <c r="D152" s="22">
        <f>ET_Calcs!$I150*((1-Constantes!$D$21)*ET_Calcs!$K150+ET_Calcs!$L150)</f>
        <v>1.1576302036266384</v>
      </c>
      <c r="E152" s="22">
        <f>MIN(D152*Constantes!$D$19,0.8*(H151+Clima!$F150-F152-G152-Constantes!$D$12))</f>
        <v>7.0344196996074973E-5</v>
      </c>
      <c r="F152" s="22">
        <f>IF(Clima!$F150&gt;0.05*Constantes!$D$20,((Clima!$F150-0.05*Constantes!$D$20)^2)/(Clima!$F150+0.95*Constantes!$D$20),0)</f>
        <v>0</v>
      </c>
      <c r="G152" s="22">
        <f>MAX(0,H151+Clima!$F150-F152-Constantes!$D$11)</f>
        <v>0</v>
      </c>
      <c r="H152" s="22">
        <f>H151+Clima!$F150-F152-E152-G152</f>
        <v>26.25001758604925</v>
      </c>
      <c r="I152" s="20"/>
      <c r="J152" s="22">
        <v>147</v>
      </c>
      <c r="K152" s="22">
        <f>ET_Calcs!$I150*((1-Constantes!$E$21)*ET_Calcs!$K150+ET_Calcs!$L150)</f>
        <v>1.1576302036266384</v>
      </c>
      <c r="L152" s="22">
        <f>MIN(K152*Constantes!$E$19,0.8*(O151+Clima!$F150-M152-N152-Constantes!$D$12))</f>
        <v>7.0344196996074973E-5</v>
      </c>
      <c r="M152" s="22">
        <f>IF(Clima!$F150&gt;0.05*Constantes!$E$20,((Clima!$F150-0.05*Constantes!$E$20)^2)/(Clima!$F150+0.95*Constantes!$E$20),0)</f>
        <v>0</v>
      </c>
      <c r="N152" s="22">
        <f>MAX(0,O151+Clima!$F150-M152-Constantes!$D$11)</f>
        <v>0</v>
      </c>
      <c r="O152" s="22">
        <f>O151+Clima!$F150-M152-L152-N152</f>
        <v>26.25001758604925</v>
      </c>
      <c r="P152" s="22">
        <f>P151+(Coeficientes!$D$22*N152-Q152)/Coeficientes!$D$23</f>
        <v>0</v>
      </c>
      <c r="Q152" s="22">
        <f>10*Coeficientes!$D$24*P151/Constantes!$E$29</f>
        <v>0</v>
      </c>
      <c r="R152" s="22">
        <f>10000*(M152+Q152)*Escenarios!$E$7/Escenarios!$E$8</f>
        <v>0</v>
      </c>
      <c r="S152" s="22">
        <f>MAX(0,Constantes!$D$15/((Calculations!V151+Calculations!R152+Clima!$F150)^2)+Coeficientes!$D$12)</f>
        <v>2.9437363880505689</v>
      </c>
      <c r="T152" s="22">
        <f>MIN(ET_Calcs!$M150,0.8*(Calculations!V151+Calculations!R152+Clima!$F150-Calculations!S152-Constantes!$D$14))</f>
        <v>1.1127542134542012</v>
      </c>
      <c r="U152" s="22">
        <f>MAX(0,V151+R152+Clima!$F150-Calculations!S152-Calculations!T152-Constantes!$E$24)</f>
        <v>0</v>
      </c>
      <c r="V152" s="22">
        <f>V151+R152+Clima!$F150-Calculations!S152-Calculations!T152-Calculations!U152</f>
        <v>423.11542166817793</v>
      </c>
      <c r="W152" s="20"/>
      <c r="X152" s="22">
        <v>147</v>
      </c>
      <c r="Y152" s="22">
        <f>ET_Calcs!$I150*((1-Constantes!$F$21)*ET_Calcs!$K150+ET_Calcs!$L150)</f>
        <v>1.1576302036266384</v>
      </c>
      <c r="Z152" s="22">
        <f>MIN(Y152*Constantes!$F$19,0.8*(AC151+Clima!$F150-AA152-AB152-Constantes!$D$12))</f>
        <v>7.0344196996074973E-5</v>
      </c>
      <c r="AA152" s="22">
        <f>IF(Clima!$F150&gt;0.05*Constantes!$F$20,((Clima!$F150-0.05*Constantes!$F$20)^2)/(Clima!$F150+0.95*Constantes!$F$20),0)</f>
        <v>0</v>
      </c>
      <c r="AB152" s="22">
        <f>MAX(0,AC151+Clima!$F150-AA152-Constantes!$D$11)</f>
        <v>0</v>
      </c>
      <c r="AC152" s="22">
        <f>AC151+Clima!$F150-AA152-Z152-AB152</f>
        <v>26.25001758604925</v>
      </c>
      <c r="AD152" s="22">
        <f>AD151+(Coeficientes!$D$22*AB152-AE152)/Coeficientes!$D$23</f>
        <v>0</v>
      </c>
      <c r="AE152" s="22">
        <f>10*Coeficientes!$D$24*AD151/Constantes!$F$29</f>
        <v>0</v>
      </c>
      <c r="AF152" s="22">
        <f>10000*(AA152+AE152)*Escenarios!$F$7/Escenarios!$F$8</f>
        <v>0</v>
      </c>
      <c r="AG152" s="22">
        <f>MAX(0,Constantes!$D$15/((Calculations!AJ151+Calculations!AF152+Clima!$F150)^2)+Coeficientes!$D$12)</f>
        <v>2.4659252296682639</v>
      </c>
      <c r="AH152" s="22">
        <f>MIN(ET_Calcs!$M150,0.8*(Calculations!AJ151+Calculations!AF152+Clima!$F150-Calculations!AG152-Constantes!$D$14))</f>
        <v>1.1127542134542012</v>
      </c>
      <c r="AI152" s="22">
        <f>MAX(0,AJ151+AF152+Clima!$F150-Calculations!AG152-Calculations!AH152-Constantes!$E$24)</f>
        <v>0</v>
      </c>
      <c r="AJ152" s="22">
        <f>AJ151+AF152+Clima!$F150-Calculations!AG152-Calculations!AH152-Calculations!AI152</f>
        <v>135.0699121223964</v>
      </c>
      <c r="AK152" s="21"/>
    </row>
    <row r="153" spans="2:37" x14ac:dyDescent="0.25">
      <c r="B153" s="17"/>
      <c r="C153" s="22">
        <v>148</v>
      </c>
      <c r="D153" s="22">
        <f>ET_Calcs!$I151*((1-Constantes!$D$21)*ET_Calcs!$K151+ET_Calcs!$L151)</f>
        <v>1.1525740689860562</v>
      </c>
      <c r="E153" s="22">
        <f>MIN(D153*Constantes!$D$19,0.8*(H152+Clima!$F151-F153-G153-Constantes!$D$12))</f>
        <v>1.4068839399783429E-5</v>
      </c>
      <c r="F153" s="22">
        <f>IF(Clima!$F151&gt;0.05*Constantes!$D$20,((Clima!$F151-0.05*Constantes!$D$20)^2)/(Clima!$F151+0.95*Constantes!$D$20),0)</f>
        <v>0</v>
      </c>
      <c r="G153" s="22">
        <f>MAX(0,H152+Clima!$F151-F153-Constantes!$D$11)</f>
        <v>0</v>
      </c>
      <c r="H153" s="22">
        <f>H152+Clima!$F151-F153-E153-G153</f>
        <v>26.250003517209851</v>
      </c>
      <c r="I153" s="20"/>
      <c r="J153" s="22">
        <v>148</v>
      </c>
      <c r="K153" s="22">
        <f>ET_Calcs!$I151*((1-Constantes!$E$21)*ET_Calcs!$K151+ET_Calcs!$L151)</f>
        <v>1.1525740689860562</v>
      </c>
      <c r="L153" s="22">
        <f>MIN(K153*Constantes!$E$19,0.8*(O152+Clima!$F151-M153-N153-Constantes!$D$12))</f>
        <v>1.4068839399783429E-5</v>
      </c>
      <c r="M153" s="22">
        <f>IF(Clima!$F151&gt;0.05*Constantes!$E$20,((Clima!$F151-0.05*Constantes!$E$20)^2)/(Clima!$F151+0.95*Constantes!$E$20),0)</f>
        <v>0</v>
      </c>
      <c r="N153" s="22">
        <f>MAX(0,O152+Clima!$F151-M153-Constantes!$D$11)</f>
        <v>0</v>
      </c>
      <c r="O153" s="22">
        <f>O152+Clima!$F151-M153-L153-N153</f>
        <v>26.250003517209851</v>
      </c>
      <c r="P153" s="22">
        <f>P152+(Coeficientes!$D$22*N153-Q153)/Coeficientes!$D$23</f>
        <v>0</v>
      </c>
      <c r="Q153" s="22">
        <f>10*Coeficientes!$D$24*P152/Constantes!$E$29</f>
        <v>0</v>
      </c>
      <c r="R153" s="22">
        <f>10000*(M153+Q153)*Escenarios!$E$7/Escenarios!$E$8</f>
        <v>0</v>
      </c>
      <c r="S153" s="22">
        <f>MAX(0,Constantes!$D$15/((Calculations!V152+Calculations!R153+Clima!$F151)^2)+Coeficientes!$D$12)</f>
        <v>2.942652396034561</v>
      </c>
      <c r="T153" s="22">
        <f>MIN(ET_Calcs!$M151,0.8*(Calculations!V152+Calculations!R153+Clima!$F151-Calculations!S153-Constantes!$D$14))</f>
        <v>1.1078213991707067</v>
      </c>
      <c r="U153" s="22">
        <f>MAX(0,V152+R153+Clima!$F151-Calculations!S153-Calculations!T153-Constantes!$E$24)</f>
        <v>0</v>
      </c>
      <c r="V153" s="22">
        <f>V152+R153+Clima!$F151-Calculations!S153-Calculations!T153-Calculations!U153</f>
        <v>419.06494787297265</v>
      </c>
      <c r="W153" s="20"/>
      <c r="X153" s="22">
        <v>148</v>
      </c>
      <c r="Y153" s="22">
        <f>ET_Calcs!$I151*((1-Constantes!$F$21)*ET_Calcs!$K151+ET_Calcs!$L151)</f>
        <v>1.1525740689860562</v>
      </c>
      <c r="Z153" s="22">
        <f>MIN(Y153*Constantes!$F$19,0.8*(AC152+Clima!$F151-AA153-AB153-Constantes!$D$12))</f>
        <v>1.4068839399783429E-5</v>
      </c>
      <c r="AA153" s="22">
        <f>IF(Clima!$F151&gt;0.05*Constantes!$F$20,((Clima!$F151-0.05*Constantes!$F$20)^2)/(Clima!$F151+0.95*Constantes!$F$20),0)</f>
        <v>0</v>
      </c>
      <c r="AB153" s="22">
        <f>MAX(0,AC152+Clima!$F151-AA153-Constantes!$D$11)</f>
        <v>0</v>
      </c>
      <c r="AC153" s="22">
        <f>AC152+Clima!$F151-AA153-Z153-AB153</f>
        <v>26.250003517209851</v>
      </c>
      <c r="AD153" s="22">
        <f>AD152+(Coeficientes!$D$22*AB153-AE153)/Coeficientes!$D$23</f>
        <v>0</v>
      </c>
      <c r="AE153" s="22">
        <f>10*Coeficientes!$D$24*AD152/Constantes!$F$29</f>
        <v>0</v>
      </c>
      <c r="AF153" s="22">
        <f>10000*(AA153+AE153)*Escenarios!$F$7/Escenarios!$F$8</f>
        <v>0</v>
      </c>
      <c r="AG153" s="22">
        <f>MAX(0,Constantes!$D$15/((Calculations!AJ152+Calculations!AF153+Clima!$F151)^2)+Coeficientes!$D$12)</f>
        <v>2.4372496778762796</v>
      </c>
      <c r="AH153" s="22">
        <f>MIN(ET_Calcs!$M151,0.8*(Calculations!AJ152+Calculations!AF153+Clima!$F151-Calculations!AG153-Constantes!$D$14))</f>
        <v>1.1078213991707067</v>
      </c>
      <c r="AI153" s="22">
        <f>MAX(0,AJ152+AF153+Clima!$F151-Calculations!AG153-Calculations!AH153-Constantes!$E$24)</f>
        <v>0</v>
      </c>
      <c r="AJ153" s="22">
        <f>AJ152+AF153+Clima!$F151-Calculations!AG153-Calculations!AH153-Calculations!AI153</f>
        <v>131.5248410453494</v>
      </c>
      <c r="AK153" s="21"/>
    </row>
    <row r="154" spans="2:37" x14ac:dyDescent="0.25">
      <c r="B154" s="17"/>
      <c r="C154" s="22">
        <v>149</v>
      </c>
      <c r="D154" s="22">
        <f>ET_Calcs!$I152*((1-Constantes!$D$21)*ET_Calcs!$K152+ET_Calcs!$L152)</f>
        <v>0</v>
      </c>
      <c r="E154" s="22">
        <f>MIN(D154*Constantes!$D$19,0.8*(H153+Clima!$F152-F154-G154-Constantes!$D$12))</f>
        <v>0</v>
      </c>
      <c r="F154" s="22">
        <f>IF(Clima!$F152&gt;0.05*Constantes!$D$20,((Clima!$F152-0.05*Constantes!$D$20)^2)/(Clima!$F152+0.95*Constantes!$D$20),0)</f>
        <v>0</v>
      </c>
      <c r="G154" s="22">
        <f>MAX(0,H153+Clima!$F152-F154-Constantes!$D$11)</f>
        <v>0</v>
      </c>
      <c r="H154" s="22">
        <f>H153+Clima!$F152-F154-E154-G154</f>
        <v>26.250003517209851</v>
      </c>
      <c r="I154" s="20"/>
      <c r="J154" s="22">
        <v>149</v>
      </c>
      <c r="K154" s="22">
        <f>ET_Calcs!$I152*((1-Constantes!$E$21)*ET_Calcs!$K152+ET_Calcs!$L152)</f>
        <v>0</v>
      </c>
      <c r="L154" s="22">
        <f>MIN(K154*Constantes!$E$19,0.8*(O153+Clima!$F152-M154-N154-Constantes!$D$12))</f>
        <v>0</v>
      </c>
      <c r="M154" s="22">
        <f>IF(Clima!$F152&gt;0.05*Constantes!$E$20,((Clima!$F152-0.05*Constantes!$E$20)^2)/(Clima!$F152+0.95*Constantes!$E$20),0)</f>
        <v>0</v>
      </c>
      <c r="N154" s="22">
        <f>MAX(0,O153+Clima!$F152-M154-Constantes!$D$11)</f>
        <v>0</v>
      </c>
      <c r="O154" s="22">
        <f>O153+Clima!$F152-M154-L154-N154</f>
        <v>26.250003517209851</v>
      </c>
      <c r="P154" s="22">
        <f>P153+(Coeficientes!$D$22*N154-Q154)/Coeficientes!$D$23</f>
        <v>0</v>
      </c>
      <c r="Q154" s="22">
        <f>10*Coeficientes!$D$24*P153/Constantes!$E$29</f>
        <v>0</v>
      </c>
      <c r="R154" s="22">
        <f>10000*(M154+Q154)*Escenarios!$E$7/Escenarios!$E$8</f>
        <v>0</v>
      </c>
      <c r="S154" s="22">
        <f>MAX(0,Constantes!$D$15/((Calculations!V153+Calculations!R154+Clima!$F152)^2)+Coeficientes!$D$12)</f>
        <v>2.9415384515547545</v>
      </c>
      <c r="T154" s="22">
        <f>MIN(ET_Calcs!$M152,0.8*(Calculations!V153+Calculations!R154+Clima!$F152-Calculations!S154-Constantes!$D$14))</f>
        <v>0</v>
      </c>
      <c r="U154" s="22">
        <f>MAX(0,V153+R154+Clima!$F152-Calculations!S154-Calculations!T154-Constantes!$E$24)</f>
        <v>0</v>
      </c>
      <c r="V154" s="22">
        <f>V153+R154+Clima!$F152-Calculations!S154-Calculations!T154-Calculations!U154</f>
        <v>416.12340942141788</v>
      </c>
      <c r="W154" s="20"/>
      <c r="X154" s="22">
        <v>149</v>
      </c>
      <c r="Y154" s="22">
        <f>ET_Calcs!$I152*((1-Constantes!$F$21)*ET_Calcs!$K152+ET_Calcs!$L152)</f>
        <v>0</v>
      </c>
      <c r="Z154" s="22">
        <f>MIN(Y154*Constantes!$F$19,0.8*(AC153+Clima!$F152-AA154-AB154-Constantes!$D$12))</f>
        <v>0</v>
      </c>
      <c r="AA154" s="22">
        <f>IF(Clima!$F152&gt;0.05*Constantes!$F$20,((Clima!$F152-0.05*Constantes!$F$20)^2)/(Clima!$F152+0.95*Constantes!$F$20),0)</f>
        <v>0</v>
      </c>
      <c r="AB154" s="22">
        <f>MAX(0,AC153+Clima!$F152-AA154-Constantes!$D$11)</f>
        <v>0</v>
      </c>
      <c r="AC154" s="22">
        <f>AC153+Clima!$F152-AA154-Z154-AB154</f>
        <v>26.250003517209851</v>
      </c>
      <c r="AD154" s="22">
        <f>AD153+(Coeficientes!$D$22*AB154-AE154)/Coeficientes!$D$23</f>
        <v>0</v>
      </c>
      <c r="AE154" s="22">
        <f>10*Coeficientes!$D$24*AD153/Constantes!$F$29</f>
        <v>0</v>
      </c>
      <c r="AF154" s="22">
        <f>10000*(AA154+AE154)*Escenarios!$F$7/Escenarios!$F$8</f>
        <v>0</v>
      </c>
      <c r="AG154" s="22">
        <f>MAX(0,Constantes!$D$15/((Calculations!AJ153+Calculations!AF154+Clima!$F152)^2)+Coeficientes!$D$12)</f>
        <v>2.4065045201110946</v>
      </c>
      <c r="AH154" s="22">
        <f>MIN(ET_Calcs!$M152,0.8*(Calculations!AJ153+Calculations!AF154+Clima!$F152-Calculations!AG154-Constantes!$D$14))</f>
        <v>0</v>
      </c>
      <c r="AI154" s="22">
        <f>MAX(0,AJ153+AF154+Clima!$F152-Calculations!AG154-Calculations!AH154-Constantes!$E$24)</f>
        <v>0</v>
      </c>
      <c r="AJ154" s="22">
        <f>AJ153+AF154+Clima!$F152-Calculations!AG154-Calculations!AH154-Calculations!AI154</f>
        <v>129.11833652523831</v>
      </c>
      <c r="AK154" s="21"/>
    </row>
    <row r="155" spans="2:37" x14ac:dyDescent="0.25">
      <c r="B155" s="17"/>
      <c r="C155" s="22">
        <v>150</v>
      </c>
      <c r="D155" s="22">
        <f>ET_Calcs!$I153*((1-Constantes!$D$21)*ET_Calcs!$K153+ET_Calcs!$L153)</f>
        <v>0</v>
      </c>
      <c r="E155" s="22">
        <f>MIN(D155*Constantes!$D$19,0.8*(H154+Clima!$F153-F155-G155-Constantes!$D$12))</f>
        <v>0</v>
      </c>
      <c r="F155" s="22">
        <f>IF(Clima!$F153&gt;0.05*Constantes!$D$20,((Clima!$F153-0.05*Constantes!$D$20)^2)/(Clima!$F153+0.95*Constantes!$D$20),0)</f>
        <v>0</v>
      </c>
      <c r="G155" s="22">
        <f>MAX(0,H154+Clima!$F153-F155-Constantes!$D$11)</f>
        <v>0</v>
      </c>
      <c r="H155" s="22">
        <f>H154+Clima!$F153-F155-E155-G155</f>
        <v>26.250003517209851</v>
      </c>
      <c r="I155" s="20"/>
      <c r="J155" s="22">
        <v>150</v>
      </c>
      <c r="K155" s="22">
        <f>ET_Calcs!$I153*((1-Constantes!$E$21)*ET_Calcs!$K153+ET_Calcs!$L153)</f>
        <v>0</v>
      </c>
      <c r="L155" s="22">
        <f>MIN(K155*Constantes!$E$19,0.8*(O154+Clima!$F153-M155-N155-Constantes!$D$12))</f>
        <v>0</v>
      </c>
      <c r="M155" s="22">
        <f>IF(Clima!$F153&gt;0.05*Constantes!$E$20,((Clima!$F153-0.05*Constantes!$E$20)^2)/(Clima!$F153+0.95*Constantes!$E$20),0)</f>
        <v>0</v>
      </c>
      <c r="N155" s="22">
        <f>MAX(0,O154+Clima!$F153-M155-Constantes!$D$11)</f>
        <v>0</v>
      </c>
      <c r="O155" s="22">
        <f>O154+Clima!$F153-M155-L155-N155</f>
        <v>26.250003517209851</v>
      </c>
      <c r="P155" s="22">
        <f>P154+(Coeficientes!$D$22*N155-Q155)/Coeficientes!$D$23</f>
        <v>0</v>
      </c>
      <c r="Q155" s="22">
        <f>10*Coeficientes!$D$24*P154/Constantes!$E$29</f>
        <v>0</v>
      </c>
      <c r="R155" s="22">
        <f>10000*(M155+Q155)*Escenarios!$E$7/Escenarios!$E$8</f>
        <v>0</v>
      </c>
      <c r="S155" s="22">
        <f>MAX(0,Constantes!$D$15/((Calculations!V154+Calculations!R155+Clima!$F153)^2)+Coeficientes!$D$12)</f>
        <v>2.9407090115476473</v>
      </c>
      <c r="T155" s="22">
        <f>MIN(ET_Calcs!$M153,0.8*(Calculations!V154+Calculations!R155+Clima!$F153-Calculations!S155-Constantes!$D$14))</f>
        <v>0</v>
      </c>
      <c r="U155" s="22">
        <f>MAX(0,V154+R155+Clima!$F153-Calculations!S155-Calculations!T155-Constantes!$E$24)</f>
        <v>0</v>
      </c>
      <c r="V155" s="22">
        <f>V154+R155+Clima!$F153-Calculations!S155-Calculations!T155-Calculations!U155</f>
        <v>413.18270040987022</v>
      </c>
      <c r="W155" s="20"/>
      <c r="X155" s="22">
        <v>150</v>
      </c>
      <c r="Y155" s="22">
        <f>ET_Calcs!$I153*((1-Constantes!$F$21)*ET_Calcs!$K153+ET_Calcs!$L153)</f>
        <v>0</v>
      </c>
      <c r="Z155" s="22">
        <f>MIN(Y155*Constantes!$F$19,0.8*(AC154+Clima!$F153-AA155-AB155-Constantes!$D$12))</f>
        <v>0</v>
      </c>
      <c r="AA155" s="22">
        <f>IF(Clima!$F153&gt;0.05*Constantes!$F$20,((Clima!$F153-0.05*Constantes!$F$20)^2)/(Clima!$F153+0.95*Constantes!$F$20),0)</f>
        <v>0</v>
      </c>
      <c r="AB155" s="22">
        <f>MAX(0,AC154+Clima!$F153-AA155-Constantes!$D$11)</f>
        <v>0</v>
      </c>
      <c r="AC155" s="22">
        <f>AC154+Clima!$F153-AA155-Z155-AB155</f>
        <v>26.250003517209851</v>
      </c>
      <c r="AD155" s="22">
        <f>AD154+(Coeficientes!$D$22*AB155-AE155)/Coeficientes!$D$23</f>
        <v>0</v>
      </c>
      <c r="AE155" s="22">
        <f>10*Coeficientes!$D$24*AD154/Constantes!$F$29</f>
        <v>0</v>
      </c>
      <c r="AF155" s="22">
        <f>10000*(AA155+AE155)*Escenarios!$F$7/Escenarios!$F$8</f>
        <v>0</v>
      </c>
      <c r="AG155" s="22">
        <f>MAX(0,Constantes!$D$15/((Calculations!AJ154+Calculations!AF155+Clima!$F153)^2)+Coeficientes!$D$12)</f>
        <v>2.3841752455150278</v>
      </c>
      <c r="AH155" s="22">
        <f>MIN(ET_Calcs!$M153,0.8*(Calculations!AJ154+Calculations!AF155+Clima!$F153-Calculations!AG155-Constantes!$D$14))</f>
        <v>0</v>
      </c>
      <c r="AI155" s="22">
        <f>MAX(0,AJ154+AF155+Clima!$F153-Calculations!AG155-Calculations!AH155-Constantes!$E$24)</f>
        <v>0</v>
      </c>
      <c r="AJ155" s="22">
        <f>AJ154+AF155+Clima!$F153-Calculations!AG155-Calculations!AH155-Calculations!AI155</f>
        <v>126.73416127972328</v>
      </c>
      <c r="AK155" s="21"/>
    </row>
    <row r="156" spans="2:37" x14ac:dyDescent="0.25">
      <c r="B156" s="17"/>
      <c r="C156" s="22">
        <v>151</v>
      </c>
      <c r="D156" s="22">
        <f>ET_Calcs!$I154*((1-Constantes!$D$21)*ET_Calcs!$K154+ET_Calcs!$L154)</f>
        <v>0</v>
      </c>
      <c r="E156" s="22">
        <f>MIN(D156*Constantes!$D$19,0.8*(H155+Clima!$F154-F156-G156-Constantes!$D$12))</f>
        <v>0</v>
      </c>
      <c r="F156" s="22">
        <f>IF(Clima!$F154&gt;0.05*Constantes!$D$20,((Clima!$F154-0.05*Constantes!$D$20)^2)/(Clima!$F154+0.95*Constantes!$D$20),0)</f>
        <v>0</v>
      </c>
      <c r="G156" s="22">
        <f>MAX(0,H155+Clima!$F154-F156-Constantes!$D$11)</f>
        <v>0</v>
      </c>
      <c r="H156" s="22">
        <f>H155+Clima!$F154-F156-E156-G156</f>
        <v>26.250003517209851</v>
      </c>
      <c r="I156" s="20"/>
      <c r="J156" s="22">
        <v>151</v>
      </c>
      <c r="K156" s="22">
        <f>ET_Calcs!$I154*((1-Constantes!$E$21)*ET_Calcs!$K154+ET_Calcs!$L154)</f>
        <v>0</v>
      </c>
      <c r="L156" s="22">
        <f>MIN(K156*Constantes!$E$19,0.8*(O155+Clima!$F154-M156-N156-Constantes!$D$12))</f>
        <v>0</v>
      </c>
      <c r="M156" s="22">
        <f>IF(Clima!$F154&gt;0.05*Constantes!$E$20,((Clima!$F154-0.05*Constantes!$E$20)^2)/(Clima!$F154+0.95*Constantes!$E$20),0)</f>
        <v>0</v>
      </c>
      <c r="N156" s="22">
        <f>MAX(0,O155+Clima!$F154-M156-Constantes!$D$11)</f>
        <v>0</v>
      </c>
      <c r="O156" s="22">
        <f>O155+Clima!$F154-M156-L156-N156</f>
        <v>26.250003517209851</v>
      </c>
      <c r="P156" s="22">
        <f>P155+(Coeficientes!$D$22*N156-Q156)/Coeficientes!$D$23</f>
        <v>0</v>
      </c>
      <c r="Q156" s="22">
        <f>10*Coeficientes!$D$24*P155/Constantes!$E$29</f>
        <v>0</v>
      </c>
      <c r="R156" s="22">
        <f>10000*(M156+Q156)*Escenarios!$E$7/Escenarios!$E$8</f>
        <v>0</v>
      </c>
      <c r="S156" s="22">
        <f>MAX(0,Constantes!$D$15/((Calculations!V155+Calculations!R156+Clima!$F154)^2)+Coeficientes!$D$12)</f>
        <v>2.9398620350711235</v>
      </c>
      <c r="T156" s="22">
        <f>MIN(ET_Calcs!$M154,0.8*(Calculations!V155+Calculations!R156+Clima!$F154-Calculations!S156-Constantes!$D$14))</f>
        <v>0</v>
      </c>
      <c r="U156" s="22">
        <f>MAX(0,V155+R156+Clima!$F154-Calculations!S156-Calculations!T156-Constantes!$E$24)</f>
        <v>0</v>
      </c>
      <c r="V156" s="22">
        <f>V155+R156+Clima!$F154-Calculations!S156-Calculations!T156-Calculations!U156</f>
        <v>410.24283837479908</v>
      </c>
      <c r="W156" s="20"/>
      <c r="X156" s="22">
        <v>151</v>
      </c>
      <c r="Y156" s="22">
        <f>ET_Calcs!$I154*((1-Constantes!$F$21)*ET_Calcs!$K154+ET_Calcs!$L154)</f>
        <v>0</v>
      </c>
      <c r="Z156" s="22">
        <f>MIN(Y156*Constantes!$F$19,0.8*(AC155+Clima!$F154-AA156-AB156-Constantes!$D$12))</f>
        <v>0</v>
      </c>
      <c r="AA156" s="22">
        <f>IF(Clima!$F154&gt;0.05*Constantes!$F$20,((Clima!$F154-0.05*Constantes!$F$20)^2)/(Clima!$F154+0.95*Constantes!$F$20),0)</f>
        <v>0</v>
      </c>
      <c r="AB156" s="22">
        <f>MAX(0,AC155+Clima!$F154-AA156-Constantes!$D$11)</f>
        <v>0</v>
      </c>
      <c r="AC156" s="22">
        <f>AC155+Clima!$F154-AA156-Z156-AB156</f>
        <v>26.250003517209851</v>
      </c>
      <c r="AD156" s="22">
        <f>AD155+(Coeficientes!$D$22*AB156-AE156)/Coeficientes!$D$23</f>
        <v>0</v>
      </c>
      <c r="AE156" s="22">
        <f>10*Coeficientes!$D$24*AD155/Constantes!$F$29</f>
        <v>0</v>
      </c>
      <c r="AF156" s="22">
        <f>10000*(AA156+AE156)*Escenarios!$F$7/Escenarios!$F$8</f>
        <v>0</v>
      </c>
      <c r="AG156" s="22">
        <f>MAX(0,Constantes!$D$15/((Calculations!AJ155+Calculations!AF156+Clima!$F154)^2)+Coeficientes!$D$12)</f>
        <v>2.3607870030250497</v>
      </c>
      <c r="AH156" s="22">
        <f>MIN(ET_Calcs!$M154,0.8*(Calculations!AJ155+Calculations!AF156+Clima!$F154-Calculations!AG156-Constantes!$D$14))</f>
        <v>0</v>
      </c>
      <c r="AI156" s="22">
        <f>MAX(0,AJ155+AF156+Clima!$F154-Calculations!AG156-Calculations!AH156-Constantes!$E$24)</f>
        <v>0</v>
      </c>
      <c r="AJ156" s="22">
        <f>AJ155+AF156+Clima!$F154-Calculations!AG156-Calculations!AH156-Calculations!AI156</f>
        <v>124.37337427669823</v>
      </c>
      <c r="AK156" s="21"/>
    </row>
    <row r="157" spans="2:37" x14ac:dyDescent="0.25">
      <c r="B157" s="17"/>
      <c r="C157" s="22">
        <v>152</v>
      </c>
      <c r="D157" s="22">
        <f>ET_Calcs!$I155*((1-Constantes!$D$21)*ET_Calcs!$K155+ET_Calcs!$L155)</f>
        <v>0</v>
      </c>
      <c r="E157" s="22">
        <f>MIN(D157*Constantes!$D$19,0.8*(H156+Clima!$F155-F157-G157-Constantes!$D$12))</f>
        <v>0</v>
      </c>
      <c r="F157" s="22">
        <f>IF(Clima!$F155&gt;0.05*Constantes!$D$20,((Clima!$F155-0.05*Constantes!$D$20)^2)/(Clima!$F155+0.95*Constantes!$D$20),0)</f>
        <v>0</v>
      </c>
      <c r="G157" s="22">
        <f>MAX(0,H156+Clima!$F155-F157-Constantes!$D$11)</f>
        <v>0</v>
      </c>
      <c r="H157" s="22">
        <f>H156+Clima!$F155-F157-E157-G157</f>
        <v>26.250003517209851</v>
      </c>
      <c r="I157" s="20"/>
      <c r="J157" s="22">
        <v>152</v>
      </c>
      <c r="K157" s="22">
        <f>ET_Calcs!$I155*((1-Constantes!$E$21)*ET_Calcs!$K155+ET_Calcs!$L155)</f>
        <v>0</v>
      </c>
      <c r="L157" s="22">
        <f>MIN(K157*Constantes!$E$19,0.8*(O156+Clima!$F155-M157-N157-Constantes!$D$12))</f>
        <v>0</v>
      </c>
      <c r="M157" s="22">
        <f>IF(Clima!$F155&gt;0.05*Constantes!$E$20,((Clima!$F155-0.05*Constantes!$E$20)^2)/(Clima!$F155+0.95*Constantes!$E$20),0)</f>
        <v>0</v>
      </c>
      <c r="N157" s="22">
        <f>MAX(0,O156+Clima!$F155-M157-Constantes!$D$11)</f>
        <v>0</v>
      </c>
      <c r="O157" s="22">
        <f>O156+Clima!$F155-M157-L157-N157</f>
        <v>26.250003517209851</v>
      </c>
      <c r="P157" s="22">
        <f>P156+(Coeficientes!$D$22*N157-Q157)/Coeficientes!$D$23</f>
        <v>0</v>
      </c>
      <c r="Q157" s="22">
        <f>10*Coeficientes!$D$24*P156/Constantes!$E$29</f>
        <v>0</v>
      </c>
      <c r="R157" s="22">
        <f>10000*(M157+Q157)*Escenarios!$E$7/Escenarios!$E$8</f>
        <v>0</v>
      </c>
      <c r="S157" s="22">
        <f>MAX(0,Constantes!$D$15/((Calculations!V156+Calculations!R157+Clima!$F155)^2)+Coeficientes!$D$12)</f>
        <v>2.9389970313148619</v>
      </c>
      <c r="T157" s="22">
        <f>MIN(ET_Calcs!$M155,0.8*(Calculations!V156+Calculations!R157+Clima!$F155-Calculations!S157-Constantes!$D$14))</f>
        <v>0</v>
      </c>
      <c r="U157" s="22">
        <f>MAX(0,V156+R157+Clima!$F155-Calculations!S157-Calculations!T157-Constantes!$E$24)</f>
        <v>0</v>
      </c>
      <c r="V157" s="22">
        <f>V156+R157+Clima!$F155-Calculations!S157-Calculations!T157-Calculations!U157</f>
        <v>407.30384134348424</v>
      </c>
      <c r="W157" s="20"/>
      <c r="X157" s="22">
        <v>152</v>
      </c>
      <c r="Y157" s="22">
        <f>ET_Calcs!$I155*((1-Constantes!$F$21)*ET_Calcs!$K155+ET_Calcs!$L155)</f>
        <v>0</v>
      </c>
      <c r="Z157" s="22">
        <f>MIN(Y157*Constantes!$F$19,0.8*(AC156+Clima!$F155-AA157-AB157-Constantes!$D$12))</f>
        <v>0</v>
      </c>
      <c r="AA157" s="22">
        <f>IF(Clima!$F155&gt;0.05*Constantes!$F$20,((Clima!$F155-0.05*Constantes!$F$20)^2)/(Clima!$F155+0.95*Constantes!$F$20),0)</f>
        <v>0</v>
      </c>
      <c r="AB157" s="22">
        <f>MAX(0,AC156+Clima!$F155-AA157-Constantes!$D$11)</f>
        <v>0</v>
      </c>
      <c r="AC157" s="22">
        <f>AC156+Clima!$F155-AA157-Z157-AB157</f>
        <v>26.250003517209851</v>
      </c>
      <c r="AD157" s="22">
        <f>AD156+(Coeficientes!$D$22*AB157-AE157)/Coeficientes!$D$23</f>
        <v>0</v>
      </c>
      <c r="AE157" s="22">
        <f>10*Coeficientes!$D$24*AD156/Constantes!$F$29</f>
        <v>0</v>
      </c>
      <c r="AF157" s="22">
        <f>10000*(AA157+AE157)*Escenarios!$F$7/Escenarios!$F$8</f>
        <v>0</v>
      </c>
      <c r="AG157" s="22">
        <f>MAX(0,Constantes!$D$15/((Calculations!AJ156+Calculations!AF157+Clima!$F155)^2)+Coeficientes!$D$12)</f>
        <v>2.3362903182244956</v>
      </c>
      <c r="AH157" s="22">
        <f>MIN(ET_Calcs!$M155,0.8*(Calculations!AJ156+Calculations!AF157+Clima!$F155-Calculations!AG157-Constantes!$D$14))</f>
        <v>0</v>
      </c>
      <c r="AI157" s="22">
        <f>MAX(0,AJ156+AF157+Clima!$F155-Calculations!AG157-Calculations!AH157-Constantes!$E$24)</f>
        <v>0</v>
      </c>
      <c r="AJ157" s="22">
        <f>AJ156+AF157+Clima!$F155-Calculations!AG157-Calculations!AH157-Calculations!AI157</f>
        <v>122.03708395847373</v>
      </c>
      <c r="AK157" s="21"/>
    </row>
    <row r="158" spans="2:37" x14ac:dyDescent="0.25">
      <c r="B158" s="17"/>
      <c r="C158" s="22">
        <v>153</v>
      </c>
      <c r="D158" s="22">
        <f>ET_Calcs!$I156*((1-Constantes!$D$21)*ET_Calcs!$K156+ET_Calcs!$L156)</f>
        <v>1.101354170836768</v>
      </c>
      <c r="E158" s="22">
        <f>MIN(D158*Constantes!$D$19,0.8*(H157+Clima!$F156-F158-G158-Constantes!$D$12))</f>
        <v>2.8137678810935543E-6</v>
      </c>
      <c r="F158" s="22">
        <f>IF(Clima!$F156&gt;0.05*Constantes!$D$20,((Clima!$F156-0.05*Constantes!$D$20)^2)/(Clima!$F156+0.95*Constantes!$D$20),0)</f>
        <v>0</v>
      </c>
      <c r="G158" s="22">
        <f>MAX(0,H157+Clima!$F156-F158-Constantes!$D$11)</f>
        <v>0</v>
      </c>
      <c r="H158" s="22">
        <f>H157+Clima!$F156-F158-E158-G158</f>
        <v>26.25000070344197</v>
      </c>
      <c r="I158" s="20"/>
      <c r="J158" s="22">
        <v>153</v>
      </c>
      <c r="K158" s="22">
        <f>ET_Calcs!$I156*((1-Constantes!$E$21)*ET_Calcs!$K156+ET_Calcs!$L156)</f>
        <v>1.101354170836768</v>
      </c>
      <c r="L158" s="22">
        <f>MIN(K158*Constantes!$E$19,0.8*(O157+Clima!$F156-M158-N158-Constantes!$D$12))</f>
        <v>2.8137678810935543E-6</v>
      </c>
      <c r="M158" s="22">
        <f>IF(Clima!$F156&gt;0.05*Constantes!$E$20,((Clima!$F156-0.05*Constantes!$E$20)^2)/(Clima!$F156+0.95*Constantes!$E$20),0)</f>
        <v>0</v>
      </c>
      <c r="N158" s="22">
        <f>MAX(0,O157+Clima!$F156-M158-Constantes!$D$11)</f>
        <v>0</v>
      </c>
      <c r="O158" s="22">
        <f>O157+Clima!$F156-M158-L158-N158</f>
        <v>26.25000070344197</v>
      </c>
      <c r="P158" s="22">
        <f>P157+(Coeficientes!$D$22*N158-Q158)/Coeficientes!$D$23</f>
        <v>0</v>
      </c>
      <c r="Q158" s="22">
        <f>10*Coeficientes!$D$24*P157/Constantes!$E$29</f>
        <v>0</v>
      </c>
      <c r="R158" s="22">
        <f>10000*(M158+Q158)*Escenarios!$E$7/Escenarios!$E$8</f>
        <v>0</v>
      </c>
      <c r="S158" s="22">
        <f>MAX(0,Constantes!$D$15/((Calculations!V157+Calculations!R158+Clima!$F156)^2)+Coeficientes!$D$12)</f>
        <v>2.9381134924360008</v>
      </c>
      <c r="T158" s="22">
        <f>MIN(ET_Calcs!$M156,0.8*(Calculations!V157+Calculations!R158+Clima!$F156-Calculations!S158-Constantes!$D$14))</f>
        <v>1.0584102524614805</v>
      </c>
      <c r="U158" s="22">
        <f>MAX(0,V157+R158+Clima!$F156-Calculations!S158-Calculations!T158-Constantes!$E$24)</f>
        <v>0</v>
      </c>
      <c r="V158" s="22">
        <f>V157+R158+Clima!$F156-Calculations!S158-Calculations!T158-Calculations!U158</f>
        <v>403.30731759858674</v>
      </c>
      <c r="W158" s="20"/>
      <c r="X158" s="22">
        <v>153</v>
      </c>
      <c r="Y158" s="22">
        <f>ET_Calcs!$I156*((1-Constantes!$F$21)*ET_Calcs!$K156+ET_Calcs!$L156)</f>
        <v>1.101354170836768</v>
      </c>
      <c r="Z158" s="22">
        <f>MIN(Y158*Constantes!$F$19,0.8*(AC157+Clima!$F156-AA158-AB158-Constantes!$D$12))</f>
        <v>2.8137678810935543E-6</v>
      </c>
      <c r="AA158" s="22">
        <f>IF(Clima!$F156&gt;0.05*Constantes!$F$20,((Clima!$F156-0.05*Constantes!$F$20)^2)/(Clima!$F156+0.95*Constantes!$F$20),0)</f>
        <v>0</v>
      </c>
      <c r="AB158" s="22">
        <f>MAX(0,AC157+Clima!$F156-AA158-Constantes!$D$11)</f>
        <v>0</v>
      </c>
      <c r="AC158" s="22">
        <f>AC157+Clima!$F156-AA158-Z158-AB158</f>
        <v>26.25000070344197</v>
      </c>
      <c r="AD158" s="22">
        <f>AD157+(Coeficientes!$D$22*AB158-AE158)/Coeficientes!$D$23</f>
        <v>0</v>
      </c>
      <c r="AE158" s="22">
        <f>10*Coeficientes!$D$24*AD157/Constantes!$F$29</f>
        <v>0</v>
      </c>
      <c r="AF158" s="22">
        <f>10000*(AA158+AE158)*Escenarios!$F$7/Escenarios!$F$8</f>
        <v>0</v>
      </c>
      <c r="AG158" s="22">
        <f>MAX(0,Constantes!$D$15/((Calculations!AJ157+Calculations!AF158+Clima!$F156)^2)+Coeficientes!$D$12)</f>
        <v>2.3106348198816633</v>
      </c>
      <c r="AH158" s="22">
        <f>MIN(ET_Calcs!$M156,0.8*(Calculations!AJ157+Calculations!AF158+Clima!$F156-Calculations!AG158-Constantes!$D$14))</f>
        <v>1.0584102524614805</v>
      </c>
      <c r="AI158" s="22">
        <f>MAX(0,AJ157+AF158+Clima!$F156-Calculations!AG158-Calculations!AH158-Constantes!$E$24)</f>
        <v>0</v>
      </c>
      <c r="AJ158" s="22">
        <f>AJ157+AF158+Clima!$F156-Calculations!AG158-Calculations!AH158-Calculations!AI158</f>
        <v>118.66803888613059</v>
      </c>
      <c r="AK158" s="21"/>
    </row>
    <row r="159" spans="2:37" x14ac:dyDescent="0.25">
      <c r="B159" s="17"/>
      <c r="C159" s="22">
        <v>154</v>
      </c>
      <c r="D159" s="22">
        <f>ET_Calcs!$I157*((1-Constantes!$D$21)*ET_Calcs!$K157+ET_Calcs!$L157)</f>
        <v>0</v>
      </c>
      <c r="E159" s="22">
        <f>MIN(D159*Constantes!$D$19,0.8*(H158+Clima!$F157-F159-G159-Constantes!$D$12))</f>
        <v>0</v>
      </c>
      <c r="F159" s="22">
        <f>IF(Clima!$F157&gt;0.05*Constantes!$D$20,((Clima!$F157-0.05*Constantes!$D$20)^2)/(Clima!$F157+0.95*Constantes!$D$20),0)</f>
        <v>1.1337345076294707</v>
      </c>
      <c r="G159" s="22">
        <f>MAX(0,H158+Clima!$F157-F159-Constantes!$D$11)</f>
        <v>0</v>
      </c>
      <c r="H159" s="22">
        <f>H158+Clima!$F157-F159-E159-G159</f>
        <v>40.716266195812501</v>
      </c>
      <c r="I159" s="20"/>
      <c r="J159" s="22">
        <v>154</v>
      </c>
      <c r="K159" s="22">
        <f>ET_Calcs!$I157*((1-Constantes!$E$21)*ET_Calcs!$K157+ET_Calcs!$L157)</f>
        <v>0</v>
      </c>
      <c r="L159" s="22">
        <f>MIN(K159*Constantes!$E$19,0.8*(O158+Clima!$F157-M159-N159-Constantes!$D$12))</f>
        <v>0</v>
      </c>
      <c r="M159" s="22">
        <f>IF(Clima!$F157&gt;0.05*Constantes!$E$20,((Clima!$F157-0.05*Constantes!$E$20)^2)/(Clima!$F157+0.95*Constantes!$E$20),0)</f>
        <v>1.1337345076294707</v>
      </c>
      <c r="N159" s="22">
        <f>MAX(0,O158+Clima!$F157-M159-Constantes!$D$11)</f>
        <v>0</v>
      </c>
      <c r="O159" s="22">
        <f>O158+Clima!$F157-M159-L159-N159</f>
        <v>40.716266195812501</v>
      </c>
      <c r="P159" s="22">
        <f>P158+(Coeficientes!$D$22*N159-Q159)/Coeficientes!$D$23</f>
        <v>0</v>
      </c>
      <c r="Q159" s="22">
        <f>10*Coeficientes!$D$24*P158/Constantes!$E$29</f>
        <v>0</v>
      </c>
      <c r="R159" s="22">
        <f>10000*(M159+Q159)*Escenarios!$E$7/Escenarios!$E$8</f>
        <v>36.657415746686212</v>
      </c>
      <c r="S159" s="22">
        <f>MAX(0,Constantes!$D$15/((Calculations!V158+Calculations!R159+Clima!$F157)^2)+Coeficientes!$D$12)</f>
        <v>2.9505310384710368</v>
      </c>
      <c r="T159" s="22">
        <f>MIN(ET_Calcs!$M157,0.8*(Calculations!V158+Calculations!R159+Clima!$F157-Calculations!S159-Constantes!$D$14))</f>
        <v>0</v>
      </c>
      <c r="U159" s="22">
        <f>MAX(0,V158+R159+Clima!$F157-Calculations!S159-Calculations!T159-Constantes!$E$24)</f>
        <v>0</v>
      </c>
      <c r="V159" s="22">
        <f>V158+R159+Clima!$F157-Calculations!S159-Calculations!T159-Calculations!U159</f>
        <v>452.61420230680199</v>
      </c>
      <c r="W159" s="20"/>
      <c r="X159" s="22">
        <v>154</v>
      </c>
      <c r="Y159" s="22">
        <f>ET_Calcs!$I157*((1-Constantes!$F$21)*ET_Calcs!$K157+ET_Calcs!$L157)</f>
        <v>0</v>
      </c>
      <c r="Z159" s="22">
        <f>MIN(Y159*Constantes!$F$19,0.8*(AC158+Clima!$F157-AA159-AB159-Constantes!$D$12))</f>
        <v>0</v>
      </c>
      <c r="AA159" s="22">
        <f>IF(Clima!$F157&gt;0.05*Constantes!$F$20,((Clima!$F157-0.05*Constantes!$F$20)^2)/(Clima!$F157+0.95*Constantes!$F$20),0)</f>
        <v>1.1337345076294707</v>
      </c>
      <c r="AB159" s="22">
        <f>MAX(0,AC158+Clima!$F157-AA159-Constantes!$D$11)</f>
        <v>0</v>
      </c>
      <c r="AC159" s="22">
        <f>AC158+Clima!$F157-AA159-Z159-AB159</f>
        <v>40.716266195812501</v>
      </c>
      <c r="AD159" s="22">
        <f>AD158+(Coeficientes!$D$22*AB159-AE159)/Coeficientes!$D$23</f>
        <v>0</v>
      </c>
      <c r="AE159" s="22">
        <f>10*Coeficientes!$D$24*AD158/Constantes!$F$29</f>
        <v>0</v>
      </c>
      <c r="AF159" s="22">
        <f>10000*(AA159+AE159)*Escenarios!$F$7/Escenarios!$F$8</f>
        <v>17.761840619528375</v>
      </c>
      <c r="AG159" s="22">
        <f>MAX(0,Constantes!$D$15/((Calculations!AJ158+Calculations!AF159+Clima!$F157)^2)+Coeficientes!$D$12)</f>
        <v>2.5558035490462401</v>
      </c>
      <c r="AH159" s="22">
        <f>MIN(ET_Calcs!$M157,0.8*(Calculations!AJ158+Calculations!AF159+Clima!$F157-Calculations!AG159-Constantes!$D$14))</f>
        <v>0</v>
      </c>
      <c r="AI159" s="22">
        <f>MAX(0,AJ158+AF159+Clima!$F157-Calculations!AG159-Calculations!AH159-Constantes!$E$24)</f>
        <v>0</v>
      </c>
      <c r="AJ159" s="22">
        <f>AJ158+AF159+Clima!$F157-Calculations!AG159-Calculations!AH159-Calculations!AI159</f>
        <v>149.47407595661272</v>
      </c>
      <c r="AK159" s="21"/>
    </row>
    <row r="160" spans="2:37" x14ac:dyDescent="0.25">
      <c r="B160" s="17"/>
      <c r="C160" s="22">
        <v>155</v>
      </c>
      <c r="D160" s="22">
        <f>ET_Calcs!$I158*((1-Constantes!$D$21)*ET_Calcs!$K158+ET_Calcs!$L158)</f>
        <v>1.1346236049566971</v>
      </c>
      <c r="E160" s="22">
        <f>MIN(D160*Constantes!$D$19,0.8*(H159+Clima!$F158-F160-G160-Constantes!$D$12))</f>
        <v>0.67131207940259086</v>
      </c>
      <c r="F160" s="22">
        <f>IF(Clima!$F158&gt;0.05*Constantes!$D$20,((Clima!$F158-0.05*Constantes!$D$20)^2)/(Clima!$F158+0.95*Constantes!$D$20),0)</f>
        <v>0</v>
      </c>
      <c r="G160" s="22">
        <f>MAX(0,H159+Clima!$F158-F160-Constantes!$D$11)</f>
        <v>0</v>
      </c>
      <c r="H160" s="22">
        <f>H159+Clima!$F158-F160-E160-G160</f>
        <v>40.044954116409912</v>
      </c>
      <c r="I160" s="20"/>
      <c r="J160" s="22">
        <v>155</v>
      </c>
      <c r="K160" s="22">
        <f>ET_Calcs!$I158*((1-Constantes!$E$21)*ET_Calcs!$K158+ET_Calcs!$L158)</f>
        <v>1.1346236049566971</v>
      </c>
      <c r="L160" s="22">
        <f>MIN(K160*Constantes!$E$19,0.8*(O159+Clima!$F158-M160-N160-Constantes!$D$12))</f>
        <v>0.67131207940259086</v>
      </c>
      <c r="M160" s="22">
        <f>IF(Clima!$F158&gt;0.05*Constantes!$E$20,((Clima!$F158-0.05*Constantes!$E$20)^2)/(Clima!$F158+0.95*Constantes!$E$20),0)</f>
        <v>0</v>
      </c>
      <c r="N160" s="22">
        <f>MAX(0,O159+Clima!$F158-M160-Constantes!$D$11)</f>
        <v>0</v>
      </c>
      <c r="O160" s="22">
        <f>O159+Clima!$F158-M160-L160-N160</f>
        <v>40.044954116409912</v>
      </c>
      <c r="P160" s="22">
        <f>P159+(Coeficientes!$D$22*N160-Q160)/Coeficientes!$D$23</f>
        <v>0</v>
      </c>
      <c r="Q160" s="22">
        <f>10*Coeficientes!$D$24*P159/Constantes!$E$29</f>
        <v>0</v>
      </c>
      <c r="R160" s="22">
        <f>10000*(M160+Q160)*Escenarios!$E$7/Escenarios!$E$8</f>
        <v>0</v>
      </c>
      <c r="S160" s="22">
        <f>MAX(0,Constantes!$D$15/((Calculations!V159+Calculations!R160+Clima!$F158)^2)+Coeficientes!$D$12)</f>
        <v>2.9498839732595523</v>
      </c>
      <c r="T160" s="22">
        <f>MIN(ET_Calcs!$M158,0.8*(Calculations!V159+Calculations!R160+Clima!$F158-Calculations!S160-Constantes!$D$14))</f>
        <v>1.0900642300063128</v>
      </c>
      <c r="U160" s="22">
        <f>MAX(0,V159+R160+Clima!$F158-Calculations!S160-Calculations!T160-Constantes!$E$24)</f>
        <v>0</v>
      </c>
      <c r="V160" s="22">
        <f>V159+R160+Clima!$F158-Calculations!S160-Calculations!T160-Calculations!U160</f>
        <v>448.57425410353613</v>
      </c>
      <c r="W160" s="20"/>
      <c r="X160" s="22">
        <v>155</v>
      </c>
      <c r="Y160" s="22">
        <f>ET_Calcs!$I158*((1-Constantes!$F$21)*ET_Calcs!$K158+ET_Calcs!$L158)</f>
        <v>1.1346236049566971</v>
      </c>
      <c r="Z160" s="22">
        <f>MIN(Y160*Constantes!$F$19,0.8*(AC159+Clima!$F158-AA160-AB160-Constantes!$D$12))</f>
        <v>0.67131207940259086</v>
      </c>
      <c r="AA160" s="22">
        <f>IF(Clima!$F158&gt;0.05*Constantes!$F$20,((Clima!$F158-0.05*Constantes!$F$20)^2)/(Clima!$F158+0.95*Constantes!$F$20),0)</f>
        <v>0</v>
      </c>
      <c r="AB160" s="22">
        <f>MAX(0,AC159+Clima!$F158-AA160-Constantes!$D$11)</f>
        <v>0</v>
      </c>
      <c r="AC160" s="22">
        <f>AC159+Clima!$F158-AA160-Z160-AB160</f>
        <v>40.044954116409912</v>
      </c>
      <c r="AD160" s="22">
        <f>AD159+(Coeficientes!$D$22*AB160-AE160)/Coeficientes!$D$23</f>
        <v>0</v>
      </c>
      <c r="AE160" s="22">
        <f>10*Coeficientes!$D$24*AD159/Constantes!$F$29</f>
        <v>0</v>
      </c>
      <c r="AF160" s="22">
        <f>10000*(AA160+AE160)*Escenarios!$F$7/Escenarios!$F$8</f>
        <v>0</v>
      </c>
      <c r="AG160" s="22">
        <f>MAX(0,Constantes!$D$15/((Calculations!AJ159+Calculations!AF160+Clima!$F158)^2)+Coeficientes!$D$12)</f>
        <v>2.5404833709977166</v>
      </c>
      <c r="AH160" s="22">
        <f>MIN(ET_Calcs!$M158,0.8*(Calculations!AJ159+Calculations!AF160+Clima!$F158-Calculations!AG160-Constantes!$D$14))</f>
        <v>1.0900642300063128</v>
      </c>
      <c r="AI160" s="22">
        <f>MAX(0,AJ159+AF160+Clima!$F158-Calculations!AG160-Calculations!AH160-Constantes!$E$24)</f>
        <v>0</v>
      </c>
      <c r="AJ160" s="22">
        <f>AJ159+AF160+Clima!$F158-Calculations!AG160-Calculations!AH160-Calculations!AI160</f>
        <v>145.8435283556087</v>
      </c>
      <c r="AK160" s="21"/>
    </row>
    <row r="161" spans="2:37" x14ac:dyDescent="0.25">
      <c r="B161" s="17"/>
      <c r="C161" s="22">
        <v>156</v>
      </c>
      <c r="D161" s="22">
        <f>ET_Calcs!$I159*((1-Constantes!$D$21)*ET_Calcs!$K159+ET_Calcs!$L159)</f>
        <v>1.1942919248257724</v>
      </c>
      <c r="E161" s="22">
        <f>MIN(D161*Constantes!$D$19,0.8*(H160+Clima!$F159-F161-G161-Constantes!$D$12))</f>
        <v>0.70661547315429818</v>
      </c>
      <c r="F161" s="22">
        <f>IF(Clima!$F159&gt;0.05*Constantes!$D$20,((Clima!$F159-0.05*Constantes!$D$20)^2)/(Clima!$F159+0.95*Constantes!$D$20),0)</f>
        <v>0</v>
      </c>
      <c r="G161" s="22">
        <f>MAX(0,H160+Clima!$F159-F161-Constantes!$D$11)</f>
        <v>0</v>
      </c>
      <c r="H161" s="22">
        <f>H160+Clima!$F159-F161-E161-G161</f>
        <v>39.438338643255612</v>
      </c>
      <c r="I161" s="20"/>
      <c r="J161" s="22">
        <v>156</v>
      </c>
      <c r="K161" s="22">
        <f>ET_Calcs!$I159*((1-Constantes!$E$21)*ET_Calcs!$K159+ET_Calcs!$L159)</f>
        <v>1.1942919248257724</v>
      </c>
      <c r="L161" s="22">
        <f>MIN(K161*Constantes!$E$19,0.8*(O160+Clima!$F159-M161-N161-Constantes!$D$12))</f>
        <v>0.70661547315429818</v>
      </c>
      <c r="M161" s="22">
        <f>IF(Clima!$F159&gt;0.05*Constantes!$E$20,((Clima!$F159-0.05*Constantes!$E$20)^2)/(Clima!$F159+0.95*Constantes!$E$20),0)</f>
        <v>0</v>
      </c>
      <c r="N161" s="22">
        <f>MAX(0,O160+Clima!$F159-M161-Constantes!$D$11)</f>
        <v>0</v>
      </c>
      <c r="O161" s="22">
        <f>O160+Clima!$F159-M161-L161-N161</f>
        <v>39.438338643255612</v>
      </c>
      <c r="P161" s="22">
        <f>P160+(Coeficientes!$D$22*N161-Q161)/Coeficientes!$D$23</f>
        <v>0</v>
      </c>
      <c r="Q161" s="22">
        <f>10*Coeficientes!$D$24*P160/Constantes!$E$29</f>
        <v>0</v>
      </c>
      <c r="R161" s="22">
        <f>10000*(M161+Q161)*Escenarios!$E$7/Escenarios!$E$8</f>
        <v>0</v>
      </c>
      <c r="S161" s="22">
        <f>MAX(0,Constantes!$D$15/((Calculations!V160+Calculations!R161+Clima!$F159)^2)+Coeficientes!$D$12)</f>
        <v>2.9489999398985578</v>
      </c>
      <c r="T161" s="22">
        <f>MIN(ET_Calcs!$M159,0.8*(Calculations!V160+Calculations!R161+Clima!$F159-Calculations!S161-Constantes!$D$14))</f>
        <v>1.1470997767805262</v>
      </c>
      <c r="U161" s="22">
        <f>MAX(0,V160+R161+Clima!$F159-Calculations!S161-Calculations!T161-Constantes!$E$24)</f>
        <v>0</v>
      </c>
      <c r="V161" s="22">
        <f>V160+R161+Clima!$F159-Calculations!S161-Calculations!T161-Calculations!U161</f>
        <v>444.57815438685708</v>
      </c>
      <c r="W161" s="20"/>
      <c r="X161" s="22">
        <v>156</v>
      </c>
      <c r="Y161" s="22">
        <f>ET_Calcs!$I159*((1-Constantes!$F$21)*ET_Calcs!$K159+ET_Calcs!$L159)</f>
        <v>1.1942919248257724</v>
      </c>
      <c r="Z161" s="22">
        <f>MIN(Y161*Constantes!$F$19,0.8*(AC160+Clima!$F159-AA161-AB161-Constantes!$D$12))</f>
        <v>0.70661547315429818</v>
      </c>
      <c r="AA161" s="22">
        <f>IF(Clima!$F159&gt;0.05*Constantes!$F$20,((Clima!$F159-0.05*Constantes!$F$20)^2)/(Clima!$F159+0.95*Constantes!$F$20),0)</f>
        <v>0</v>
      </c>
      <c r="AB161" s="22">
        <f>MAX(0,AC160+Clima!$F159-AA161-Constantes!$D$11)</f>
        <v>0</v>
      </c>
      <c r="AC161" s="22">
        <f>AC160+Clima!$F159-AA161-Z161-AB161</f>
        <v>39.438338643255612</v>
      </c>
      <c r="AD161" s="22">
        <f>AD160+(Coeficientes!$D$22*AB161-AE161)/Coeficientes!$D$23</f>
        <v>0</v>
      </c>
      <c r="AE161" s="22">
        <f>10*Coeficientes!$D$24*AD160/Constantes!$F$29</f>
        <v>0</v>
      </c>
      <c r="AF161" s="22">
        <f>10000*(AA161+AE161)*Escenarios!$F$7/Escenarios!$F$8</f>
        <v>0</v>
      </c>
      <c r="AG161" s="22">
        <f>MAX(0,Constantes!$D$15/((Calculations!AJ160+Calculations!AF161+Clima!$F159)^2)+Coeficientes!$D$12)</f>
        <v>2.517981947568976</v>
      </c>
      <c r="AH161" s="22">
        <f>MIN(ET_Calcs!$M159,0.8*(Calculations!AJ160+Calculations!AF161+Clima!$F159-Calculations!AG161-Constantes!$D$14))</f>
        <v>1.1470997767805262</v>
      </c>
      <c r="AI161" s="22">
        <f>MAX(0,AJ160+AF161+Clima!$F159-Calculations!AG161-Calculations!AH161-Constantes!$E$24)</f>
        <v>0</v>
      </c>
      <c r="AJ161" s="22">
        <f>AJ160+AF161+Clima!$F159-Calculations!AG161-Calculations!AH161-Calculations!AI161</f>
        <v>142.27844663125919</v>
      </c>
      <c r="AK161" s="21"/>
    </row>
    <row r="162" spans="2:37" x14ac:dyDescent="0.25">
      <c r="B162" s="17"/>
      <c r="C162" s="22">
        <v>157</v>
      </c>
      <c r="D162" s="22">
        <f>ET_Calcs!$I160*((1-Constantes!$D$21)*ET_Calcs!$K160+ET_Calcs!$L160)</f>
        <v>1.1211791547335694</v>
      </c>
      <c r="E162" s="22">
        <f>MIN(D162*Constantes!$D$19,0.8*(H161+Clima!$F160-F162-G162-Constantes!$D$12))</f>
        <v>0.6633575279581434</v>
      </c>
      <c r="F162" s="22">
        <f>IF(Clima!$F160&gt;0.05*Constantes!$D$20,((Clima!$F160-0.05*Constantes!$D$20)^2)/(Clima!$F160+0.95*Constantes!$D$20),0)</f>
        <v>0</v>
      </c>
      <c r="G162" s="22">
        <f>MAX(0,H161+Clima!$F160-F162-Constantes!$D$11)</f>
        <v>0</v>
      </c>
      <c r="H162" s="22">
        <f>H161+Clima!$F160-F162-E162-G162</f>
        <v>38.774981115297471</v>
      </c>
      <c r="I162" s="20"/>
      <c r="J162" s="22">
        <v>157</v>
      </c>
      <c r="K162" s="22">
        <f>ET_Calcs!$I160*((1-Constantes!$E$21)*ET_Calcs!$K160+ET_Calcs!$L160)</f>
        <v>1.1211791547335694</v>
      </c>
      <c r="L162" s="22">
        <f>MIN(K162*Constantes!$E$19,0.8*(O161+Clima!$F160-M162-N162-Constantes!$D$12))</f>
        <v>0.6633575279581434</v>
      </c>
      <c r="M162" s="22">
        <f>IF(Clima!$F160&gt;0.05*Constantes!$E$20,((Clima!$F160-0.05*Constantes!$E$20)^2)/(Clima!$F160+0.95*Constantes!$E$20),0)</f>
        <v>0</v>
      </c>
      <c r="N162" s="22">
        <f>MAX(0,O161+Clima!$F160-M162-Constantes!$D$11)</f>
        <v>0</v>
      </c>
      <c r="O162" s="22">
        <f>O161+Clima!$F160-M162-L162-N162</f>
        <v>38.774981115297471</v>
      </c>
      <c r="P162" s="22">
        <f>P161+(Coeficientes!$D$22*N162-Q162)/Coeficientes!$D$23</f>
        <v>0</v>
      </c>
      <c r="Q162" s="22">
        <f>10*Coeficientes!$D$24*P161/Constantes!$E$29</f>
        <v>0</v>
      </c>
      <c r="R162" s="22">
        <f>10000*(M162+Q162)*Escenarios!$E$7/Escenarios!$E$8</f>
        <v>0</v>
      </c>
      <c r="S162" s="22">
        <f>MAX(0,Constantes!$D$15/((Calculations!V161+Calculations!R162+Clima!$F160)^2)+Coeficientes!$D$12)</f>
        <v>2.9480558373559025</v>
      </c>
      <c r="T162" s="22">
        <f>MIN(ET_Calcs!$M160,0.8*(Calculations!V161+Calculations!R162+Clima!$F160-Calculations!S162-Constantes!$D$14))</f>
        <v>1.0770696158972226</v>
      </c>
      <c r="U162" s="22">
        <f>MAX(0,V161+R162+Clima!$F160-Calculations!S162-Calculations!T162-Constantes!$E$24)</f>
        <v>0</v>
      </c>
      <c r="V162" s="22">
        <f>V161+R162+Clima!$F160-Calculations!S162-Calculations!T162-Calculations!U162</f>
        <v>440.55302893360391</v>
      </c>
      <c r="W162" s="20"/>
      <c r="X162" s="22">
        <v>157</v>
      </c>
      <c r="Y162" s="22">
        <f>ET_Calcs!$I160*((1-Constantes!$F$21)*ET_Calcs!$K160+ET_Calcs!$L160)</f>
        <v>1.1211791547335694</v>
      </c>
      <c r="Z162" s="22">
        <f>MIN(Y162*Constantes!$F$19,0.8*(AC161+Clima!$F160-AA162-AB162-Constantes!$D$12))</f>
        <v>0.6633575279581434</v>
      </c>
      <c r="AA162" s="22">
        <f>IF(Clima!$F160&gt;0.05*Constantes!$F$20,((Clima!$F160-0.05*Constantes!$F$20)^2)/(Clima!$F160+0.95*Constantes!$F$20),0)</f>
        <v>0</v>
      </c>
      <c r="AB162" s="22">
        <f>MAX(0,AC161+Clima!$F160-AA162-Constantes!$D$11)</f>
        <v>0</v>
      </c>
      <c r="AC162" s="22">
        <f>AC161+Clima!$F160-AA162-Z162-AB162</f>
        <v>38.774981115297471</v>
      </c>
      <c r="AD162" s="22">
        <f>AD161+(Coeficientes!$D$22*AB162-AE162)/Coeficientes!$D$23</f>
        <v>0</v>
      </c>
      <c r="AE162" s="22">
        <f>10*Coeficientes!$D$24*AD161/Constantes!$F$29</f>
        <v>0</v>
      </c>
      <c r="AF162" s="22">
        <f>10000*(AA162+AE162)*Escenarios!$F$7/Escenarios!$F$8</f>
        <v>0</v>
      </c>
      <c r="AG162" s="22">
        <f>MAX(0,Constantes!$D$15/((Calculations!AJ161+Calculations!AF162+Clima!$F160)^2)+Coeficientes!$D$12)</f>
        <v>2.4928285980010765</v>
      </c>
      <c r="AH162" s="22">
        <f>MIN(ET_Calcs!$M160,0.8*(Calculations!AJ161+Calculations!AF162+Clima!$F160-Calculations!AG162-Constantes!$D$14))</f>
        <v>1.0770696158972226</v>
      </c>
      <c r="AI162" s="22">
        <f>MAX(0,AJ161+AF162+Clima!$F160-Calculations!AG162-Calculations!AH162-Constantes!$E$24)</f>
        <v>0</v>
      </c>
      <c r="AJ162" s="22">
        <f>AJ161+AF162+Clima!$F160-Calculations!AG162-Calculations!AH162-Calculations!AI162</f>
        <v>138.7085484173609</v>
      </c>
      <c r="AK162" s="21"/>
    </row>
    <row r="163" spans="2:37" x14ac:dyDescent="0.25">
      <c r="B163" s="17"/>
      <c r="C163" s="22">
        <v>158</v>
      </c>
      <c r="D163" s="22">
        <f>ET_Calcs!$I161*((1-Constantes!$D$21)*ET_Calcs!$K161+ET_Calcs!$L161)</f>
        <v>1.1366681940670695</v>
      </c>
      <c r="E163" s="22">
        <f>MIN(D163*Constantes!$D$19,0.8*(H162+Clima!$F161-F163-G163-Constantes!$D$12))</f>
        <v>0.67252178221611592</v>
      </c>
      <c r="F163" s="22">
        <f>IF(Clima!$F161&gt;0.05*Constantes!$D$20,((Clima!$F161-0.05*Constantes!$D$20)^2)/(Clima!$F161+0.95*Constantes!$D$20),0)</f>
        <v>0</v>
      </c>
      <c r="G163" s="22">
        <f>MAX(0,H162+Clima!$F161-F163-Constantes!$D$11)</f>
        <v>0</v>
      </c>
      <c r="H163" s="22">
        <f>H162+Clima!$F161-F163-E163-G163</f>
        <v>38.102459333081356</v>
      </c>
      <c r="I163" s="20"/>
      <c r="J163" s="22">
        <v>158</v>
      </c>
      <c r="K163" s="22">
        <f>ET_Calcs!$I161*((1-Constantes!$E$21)*ET_Calcs!$K161+ET_Calcs!$L161)</f>
        <v>1.1366681940670695</v>
      </c>
      <c r="L163" s="22">
        <f>MIN(K163*Constantes!$E$19,0.8*(O162+Clima!$F161-M163-N163-Constantes!$D$12))</f>
        <v>0.67252178221611592</v>
      </c>
      <c r="M163" s="22">
        <f>IF(Clima!$F161&gt;0.05*Constantes!$E$20,((Clima!$F161-0.05*Constantes!$E$20)^2)/(Clima!$F161+0.95*Constantes!$E$20),0)</f>
        <v>0</v>
      </c>
      <c r="N163" s="22">
        <f>MAX(0,O162+Clima!$F161-M163-Constantes!$D$11)</f>
        <v>0</v>
      </c>
      <c r="O163" s="22">
        <f>O162+Clima!$F161-M163-L163-N163</f>
        <v>38.102459333081356</v>
      </c>
      <c r="P163" s="22">
        <f>P162+(Coeficientes!$D$22*N163-Q163)/Coeficientes!$D$23</f>
        <v>0</v>
      </c>
      <c r="Q163" s="22">
        <f>10*Coeficientes!$D$24*P162/Constantes!$E$29</f>
        <v>0</v>
      </c>
      <c r="R163" s="22">
        <f>10000*(M163+Q163)*Escenarios!$E$7/Escenarios!$E$8</f>
        <v>0</v>
      </c>
      <c r="S163" s="22">
        <f>MAX(0,Constantes!$D$15/((Calculations!V162+Calculations!R163+Clima!$F161)^2)+Coeficientes!$D$12)</f>
        <v>2.9471023225768485</v>
      </c>
      <c r="T163" s="22">
        <f>MIN(ET_Calcs!$M161,0.8*(Calculations!V162+Calculations!R163+Clima!$F161-Calculations!S163-Constantes!$D$14))</f>
        <v>1.0918172181491925</v>
      </c>
      <c r="U163" s="22">
        <f>MAX(0,V162+R163+Clima!$F161-Calculations!S163-Calculations!T163-Constantes!$E$24)</f>
        <v>0</v>
      </c>
      <c r="V163" s="22">
        <f>V162+R163+Clima!$F161-Calculations!S163-Calculations!T163-Calculations!U163</f>
        <v>436.51410939287791</v>
      </c>
      <c r="W163" s="20"/>
      <c r="X163" s="22">
        <v>158</v>
      </c>
      <c r="Y163" s="22">
        <f>ET_Calcs!$I161*((1-Constantes!$F$21)*ET_Calcs!$K161+ET_Calcs!$L161)</f>
        <v>1.1366681940670695</v>
      </c>
      <c r="Z163" s="22">
        <f>MIN(Y163*Constantes!$F$19,0.8*(AC162+Clima!$F161-AA163-AB163-Constantes!$D$12))</f>
        <v>0.67252178221611592</v>
      </c>
      <c r="AA163" s="22">
        <f>IF(Clima!$F161&gt;0.05*Constantes!$F$20,((Clima!$F161-0.05*Constantes!$F$20)^2)/(Clima!$F161+0.95*Constantes!$F$20),0)</f>
        <v>0</v>
      </c>
      <c r="AB163" s="22">
        <f>MAX(0,AC162+Clima!$F161-AA163-Constantes!$D$11)</f>
        <v>0</v>
      </c>
      <c r="AC163" s="22">
        <f>AC162+Clima!$F161-AA163-Z163-AB163</f>
        <v>38.102459333081356</v>
      </c>
      <c r="AD163" s="22">
        <f>AD162+(Coeficientes!$D$22*AB163-AE163)/Coeficientes!$D$23</f>
        <v>0</v>
      </c>
      <c r="AE163" s="22">
        <f>10*Coeficientes!$D$24*AD162/Constantes!$F$29</f>
        <v>0</v>
      </c>
      <c r="AF163" s="22">
        <f>10000*(AA163+AE163)*Escenarios!$F$7/Escenarios!$F$8</f>
        <v>0</v>
      </c>
      <c r="AG163" s="22">
        <f>MAX(0,Constantes!$D$15/((Calculations!AJ162+Calculations!AF163+Clima!$F161)^2)+Coeficientes!$D$12)</f>
        <v>2.4663868381502074</v>
      </c>
      <c r="AH163" s="22">
        <f>MIN(ET_Calcs!$M161,0.8*(Calculations!AJ162+Calculations!AF163+Clima!$F161-Calculations!AG163-Constantes!$D$14))</f>
        <v>1.0918172181491925</v>
      </c>
      <c r="AI163" s="22">
        <f>MAX(0,AJ162+AF163+Clima!$F161-Calculations!AG163-Calculations!AH163-Constantes!$E$24)</f>
        <v>0</v>
      </c>
      <c r="AJ163" s="22">
        <f>AJ162+AF163+Clima!$F161-Calculations!AG163-Calculations!AH163-Calculations!AI163</f>
        <v>135.15034436106149</v>
      </c>
      <c r="AK163" s="21"/>
    </row>
    <row r="164" spans="2:37" x14ac:dyDescent="0.25">
      <c r="B164" s="17"/>
      <c r="C164" s="22">
        <v>159</v>
      </c>
      <c r="D164" s="22">
        <f>ET_Calcs!$I162*((1-Constantes!$D$21)*ET_Calcs!$K162+ET_Calcs!$L162)</f>
        <v>1.1335306972526626</v>
      </c>
      <c r="E164" s="22">
        <f>MIN(D164*Constantes!$D$19,0.8*(H163+Clima!$F162-F164-G164-Constantes!$D$12))</f>
        <v>0.67066544897802949</v>
      </c>
      <c r="F164" s="22">
        <f>IF(Clima!$F162&gt;0.05*Constantes!$D$20,((Clima!$F162-0.05*Constantes!$D$20)^2)/(Clima!$F162+0.95*Constantes!$D$20),0)</f>
        <v>0</v>
      </c>
      <c r="G164" s="22">
        <f>MAX(0,H163+Clima!$F162-F164-Constantes!$D$11)</f>
        <v>0</v>
      </c>
      <c r="H164" s="22">
        <f>H163+Clima!$F162-F164-E164-G164</f>
        <v>40.431793884103328</v>
      </c>
      <c r="I164" s="20"/>
      <c r="J164" s="22">
        <v>159</v>
      </c>
      <c r="K164" s="22">
        <f>ET_Calcs!$I162*((1-Constantes!$E$21)*ET_Calcs!$K162+ET_Calcs!$L162)</f>
        <v>1.1335306972526626</v>
      </c>
      <c r="L164" s="22">
        <f>MIN(K164*Constantes!$E$19,0.8*(O163+Clima!$F162-M164-N164-Constantes!$D$12))</f>
        <v>0.67066544897802949</v>
      </c>
      <c r="M164" s="22">
        <f>IF(Clima!$F162&gt;0.05*Constantes!$E$20,((Clima!$F162-0.05*Constantes!$E$20)^2)/(Clima!$F162+0.95*Constantes!$E$20),0)</f>
        <v>0</v>
      </c>
      <c r="N164" s="22">
        <f>MAX(0,O163+Clima!$F162-M164-Constantes!$D$11)</f>
        <v>0</v>
      </c>
      <c r="O164" s="22">
        <f>O163+Clima!$F162-M164-L164-N164</f>
        <v>40.431793884103328</v>
      </c>
      <c r="P164" s="22">
        <f>P163+(Coeficientes!$D$22*N164-Q164)/Coeficientes!$D$23</f>
        <v>0</v>
      </c>
      <c r="Q164" s="22">
        <f>10*Coeficientes!$D$24*P163/Constantes!$E$29</f>
        <v>0</v>
      </c>
      <c r="R164" s="22">
        <f>10000*(M164+Q164)*Escenarios!$E$7/Escenarios!$E$8</f>
        <v>0</v>
      </c>
      <c r="S164" s="22">
        <f>MAX(0,Constantes!$D$15/((Calculations!V163+Calculations!R164+Clima!$F162)^2)+Coeficientes!$D$12)</f>
        <v>2.9468519488922769</v>
      </c>
      <c r="T164" s="22">
        <f>MIN(ET_Calcs!$M162,0.8*(Calculations!V163+Calculations!R164+Clima!$F162-Calculations!S164-Constantes!$D$14))</f>
        <v>1.0887562456473321</v>
      </c>
      <c r="U164" s="22">
        <f>MAX(0,V163+R164+Clima!$F162-Calculations!S164-Calculations!T164-Constantes!$E$24)</f>
        <v>0</v>
      </c>
      <c r="V164" s="22">
        <f>V163+R164+Clima!$F162-Calculations!S164-Calculations!T164-Calculations!U164</f>
        <v>435.47850119833828</v>
      </c>
      <c r="W164" s="20"/>
      <c r="X164" s="22">
        <v>159</v>
      </c>
      <c r="Y164" s="22">
        <f>ET_Calcs!$I162*((1-Constantes!$F$21)*ET_Calcs!$K162+ET_Calcs!$L162)</f>
        <v>1.1335306972526626</v>
      </c>
      <c r="Z164" s="22">
        <f>MIN(Y164*Constantes!$F$19,0.8*(AC163+Clima!$F162-AA164-AB164-Constantes!$D$12))</f>
        <v>0.67066544897802949</v>
      </c>
      <c r="AA164" s="22">
        <f>IF(Clima!$F162&gt;0.05*Constantes!$F$20,((Clima!$F162-0.05*Constantes!$F$20)^2)/(Clima!$F162+0.95*Constantes!$F$20),0)</f>
        <v>0</v>
      </c>
      <c r="AB164" s="22">
        <f>MAX(0,AC163+Clima!$F162-AA164-Constantes!$D$11)</f>
        <v>0</v>
      </c>
      <c r="AC164" s="22">
        <f>AC163+Clima!$F162-AA164-Z164-AB164</f>
        <v>40.431793884103328</v>
      </c>
      <c r="AD164" s="22">
        <f>AD163+(Coeficientes!$D$22*AB164-AE164)/Coeficientes!$D$23</f>
        <v>0</v>
      </c>
      <c r="AE164" s="22">
        <f>10*Coeficientes!$D$24*AD163/Constantes!$F$29</f>
        <v>0</v>
      </c>
      <c r="AF164" s="22">
        <f>10000*(AA164+AE164)*Escenarios!$F$7/Escenarios!$F$8</f>
        <v>0</v>
      </c>
      <c r="AG164" s="22">
        <f>MAX(0,Constantes!$D$15/((Calculations!AJ163+Calculations!AF164+Clima!$F162)^2)+Coeficientes!$D$12)</f>
        <v>2.4620659397430158</v>
      </c>
      <c r="AH164" s="22">
        <f>MIN(ET_Calcs!$M162,0.8*(Calculations!AJ163+Calculations!AF164+Clima!$F162-Calculations!AG164-Constantes!$D$14))</f>
        <v>1.0887562456473321</v>
      </c>
      <c r="AI164" s="22">
        <f>MAX(0,AJ163+AF164+Clima!$F162-Calculations!AG164-Calculations!AH164-Constantes!$E$24)</f>
        <v>0</v>
      </c>
      <c r="AJ164" s="22">
        <f>AJ163+AF164+Clima!$F162-Calculations!AG164-Calculations!AH164-Calculations!AI164</f>
        <v>134.59952217567113</v>
      </c>
      <c r="AK164" s="21"/>
    </row>
    <row r="165" spans="2:37" x14ac:dyDescent="0.25">
      <c r="B165" s="17"/>
      <c r="C165" s="22">
        <v>160</v>
      </c>
      <c r="D165" s="22">
        <f>ET_Calcs!$I163*((1-Constantes!$D$21)*ET_Calcs!$K163+ET_Calcs!$L163)</f>
        <v>1.0902707373069791</v>
      </c>
      <c r="E165" s="22">
        <f>MIN(D165*Constantes!$D$19,0.8*(H164+Clima!$F163-F165-G165-Constantes!$D$12))</f>
        <v>0.64507023525328244</v>
      </c>
      <c r="F165" s="22">
        <f>IF(Clima!$F163&gt;0.05*Constantes!$D$20,((Clima!$F163-0.05*Constantes!$D$20)^2)/(Clima!$F163+0.95*Constantes!$D$20),0)</f>
        <v>0</v>
      </c>
      <c r="G165" s="22">
        <f>MAX(0,H164+Clima!$F163-F165-Constantes!$D$11)</f>
        <v>0</v>
      </c>
      <c r="H165" s="22">
        <f>H164+Clima!$F163-F165-E165-G165</f>
        <v>39.786723648850042</v>
      </c>
      <c r="I165" s="20"/>
      <c r="J165" s="22">
        <v>160</v>
      </c>
      <c r="K165" s="22">
        <f>ET_Calcs!$I163*((1-Constantes!$E$21)*ET_Calcs!$K163+ET_Calcs!$L163)</f>
        <v>1.0902707373069791</v>
      </c>
      <c r="L165" s="22">
        <f>MIN(K165*Constantes!$E$19,0.8*(O164+Clima!$F163-M165-N165-Constantes!$D$12))</f>
        <v>0.64507023525328244</v>
      </c>
      <c r="M165" s="22">
        <f>IF(Clima!$F163&gt;0.05*Constantes!$E$20,((Clima!$F163-0.05*Constantes!$E$20)^2)/(Clima!$F163+0.95*Constantes!$E$20),0)</f>
        <v>0</v>
      </c>
      <c r="N165" s="22">
        <f>MAX(0,O164+Clima!$F163-M165-Constantes!$D$11)</f>
        <v>0</v>
      </c>
      <c r="O165" s="22">
        <f>O164+Clima!$F163-M165-L165-N165</f>
        <v>39.786723648850042</v>
      </c>
      <c r="P165" s="22">
        <f>P164+(Coeficientes!$D$22*N165-Q165)/Coeficientes!$D$23</f>
        <v>0</v>
      </c>
      <c r="Q165" s="22">
        <f>10*Coeficientes!$D$24*P164/Constantes!$E$29</f>
        <v>0</v>
      </c>
      <c r="R165" s="22">
        <f>10000*(M165+Q165)*Escenarios!$E$7/Escenarios!$E$8</f>
        <v>0</v>
      </c>
      <c r="S165" s="22">
        <f>MAX(0,Constantes!$D$15/((Calculations!V164+Calculations!R165+Clima!$F163)^2)+Coeficientes!$D$12)</f>
        <v>2.9458623315770223</v>
      </c>
      <c r="T165" s="22">
        <f>MIN(ET_Calcs!$M163,0.8*(Calculations!V164+Calculations!R165+Clima!$F163-Calculations!S165-Constantes!$D$14))</f>
        <v>1.0473469748508881</v>
      </c>
      <c r="U165" s="22">
        <f>MAX(0,V164+R165+Clima!$F163-Calculations!S165-Calculations!T165-Constantes!$E$24)</f>
        <v>0</v>
      </c>
      <c r="V165" s="22">
        <f>V164+R165+Clima!$F163-Calculations!S165-Calculations!T165-Calculations!U165</f>
        <v>431.48529189191038</v>
      </c>
      <c r="W165" s="20"/>
      <c r="X165" s="22">
        <v>160</v>
      </c>
      <c r="Y165" s="22">
        <f>ET_Calcs!$I163*((1-Constantes!$F$21)*ET_Calcs!$K163+ET_Calcs!$L163)</f>
        <v>1.0902707373069791</v>
      </c>
      <c r="Z165" s="22">
        <f>MIN(Y165*Constantes!$F$19,0.8*(AC164+Clima!$F163-AA165-AB165-Constantes!$D$12))</f>
        <v>0.64507023525328244</v>
      </c>
      <c r="AA165" s="22">
        <f>IF(Clima!$F163&gt;0.05*Constantes!$F$20,((Clima!$F163-0.05*Constantes!$F$20)^2)/(Clima!$F163+0.95*Constantes!$F$20),0)</f>
        <v>0</v>
      </c>
      <c r="AB165" s="22">
        <f>MAX(0,AC164+Clima!$F163-AA165-Constantes!$D$11)</f>
        <v>0</v>
      </c>
      <c r="AC165" s="22">
        <f>AC164+Clima!$F163-AA165-Z165-AB165</f>
        <v>39.786723648850042</v>
      </c>
      <c r="AD165" s="22">
        <f>AD164+(Coeficientes!$D$22*AB165-AE165)/Coeficientes!$D$23</f>
        <v>0</v>
      </c>
      <c r="AE165" s="22">
        <f>10*Coeficientes!$D$24*AD164/Constantes!$F$29</f>
        <v>0</v>
      </c>
      <c r="AF165" s="22">
        <f>10000*(AA165+AE165)*Escenarios!$F$7/Escenarios!$F$8</f>
        <v>0</v>
      </c>
      <c r="AG165" s="22">
        <f>MAX(0,Constantes!$D$15/((Calculations!AJ164+Calculations!AF165+Clima!$F163)^2)+Coeficientes!$D$12)</f>
        <v>2.433309476018978</v>
      </c>
      <c r="AH165" s="22">
        <f>MIN(ET_Calcs!$M163,0.8*(Calculations!AJ164+Calculations!AF165+Clima!$F163-Calculations!AG165-Constantes!$D$14))</f>
        <v>1.0473469748508881</v>
      </c>
      <c r="AI165" s="22">
        <f>MAX(0,AJ164+AF165+Clima!$F163-Calculations!AG165-Calculations!AH165-Constantes!$E$24)</f>
        <v>0</v>
      </c>
      <c r="AJ165" s="22">
        <f>AJ164+AF165+Clima!$F163-Calculations!AG165-Calculations!AH165-Calculations!AI165</f>
        <v>131.11886572480125</v>
      </c>
      <c r="AK165" s="21"/>
    </row>
    <row r="166" spans="2:37" x14ac:dyDescent="0.25">
      <c r="B166" s="17"/>
      <c r="C166" s="22">
        <v>161</v>
      </c>
      <c r="D166" s="22">
        <f>ET_Calcs!$I164*((1-Constantes!$D$21)*ET_Calcs!$K164+ET_Calcs!$L164)</f>
        <v>1.0907302672737136</v>
      </c>
      <c r="E166" s="22">
        <f>MIN(D166*Constantes!$D$19,0.8*(H165+Clima!$F164-F166-G166-Constantes!$D$12))</f>
        <v>0.64534212102770905</v>
      </c>
      <c r="F166" s="22">
        <f>IF(Clima!$F164&gt;0.05*Constantes!$D$20,((Clima!$F164-0.05*Constantes!$D$20)^2)/(Clima!$F164+0.95*Constantes!$D$20),0)</f>
        <v>0</v>
      </c>
      <c r="G166" s="22">
        <f>MAX(0,H165+Clima!$F164-F166-Constantes!$D$11)</f>
        <v>0</v>
      </c>
      <c r="H166" s="22">
        <f>H165+Clima!$F164-F166-E166-G166</f>
        <v>39.141381527822332</v>
      </c>
      <c r="I166" s="20"/>
      <c r="J166" s="22">
        <v>161</v>
      </c>
      <c r="K166" s="22">
        <f>ET_Calcs!$I164*((1-Constantes!$E$21)*ET_Calcs!$K164+ET_Calcs!$L164)</f>
        <v>1.0907302672737136</v>
      </c>
      <c r="L166" s="22">
        <f>MIN(K166*Constantes!$E$19,0.8*(O165+Clima!$F164-M166-N166-Constantes!$D$12))</f>
        <v>0.64534212102770905</v>
      </c>
      <c r="M166" s="22">
        <f>IF(Clima!$F164&gt;0.05*Constantes!$E$20,((Clima!$F164-0.05*Constantes!$E$20)^2)/(Clima!$F164+0.95*Constantes!$E$20),0)</f>
        <v>0</v>
      </c>
      <c r="N166" s="22">
        <f>MAX(0,O165+Clima!$F164-M166-Constantes!$D$11)</f>
        <v>0</v>
      </c>
      <c r="O166" s="22">
        <f>O165+Clima!$F164-M166-L166-N166</f>
        <v>39.141381527822332</v>
      </c>
      <c r="P166" s="22">
        <f>P165+(Coeficientes!$D$22*N166-Q166)/Coeficientes!$D$23</f>
        <v>0</v>
      </c>
      <c r="Q166" s="22">
        <f>10*Coeficientes!$D$24*P165/Constantes!$E$29</f>
        <v>0</v>
      </c>
      <c r="R166" s="22">
        <f>10000*(M166+Q166)*Escenarios!$E$7/Escenarios!$E$8</f>
        <v>0</v>
      </c>
      <c r="S166" s="22">
        <f>MAX(0,Constantes!$D$15/((Calculations!V165+Calculations!R166+Clima!$F164)^2)+Coeficientes!$D$12)</f>
        <v>2.9448556535482826</v>
      </c>
      <c r="T166" s="22">
        <f>MIN(ET_Calcs!$M164,0.8*(Calculations!V165+Calculations!R166+Clima!$F164-Calculations!S166-Constantes!$D$14))</f>
        <v>1.0477331227214881</v>
      </c>
      <c r="U166" s="22">
        <f>MAX(0,V165+R166+Clima!$F164-Calculations!S166-Calculations!T166-Constantes!$E$24)</f>
        <v>0</v>
      </c>
      <c r="V166" s="22">
        <f>V165+R166+Clima!$F164-Calculations!S166-Calculations!T166-Calculations!U166</f>
        <v>427.49270311564061</v>
      </c>
      <c r="W166" s="20"/>
      <c r="X166" s="22">
        <v>161</v>
      </c>
      <c r="Y166" s="22">
        <f>ET_Calcs!$I164*((1-Constantes!$F$21)*ET_Calcs!$K164+ET_Calcs!$L164)</f>
        <v>1.0907302672737136</v>
      </c>
      <c r="Z166" s="22">
        <f>MIN(Y166*Constantes!$F$19,0.8*(AC165+Clima!$F164-AA166-AB166-Constantes!$D$12))</f>
        <v>0.64534212102770905</v>
      </c>
      <c r="AA166" s="22">
        <f>IF(Clima!$F164&gt;0.05*Constantes!$F$20,((Clima!$F164-0.05*Constantes!$F$20)^2)/(Clima!$F164+0.95*Constantes!$F$20),0)</f>
        <v>0</v>
      </c>
      <c r="AB166" s="22">
        <f>MAX(0,AC165+Clima!$F164-AA166-Constantes!$D$11)</f>
        <v>0</v>
      </c>
      <c r="AC166" s="22">
        <f>AC165+Clima!$F164-AA166-Z166-AB166</f>
        <v>39.141381527822332</v>
      </c>
      <c r="AD166" s="22">
        <f>AD165+(Coeficientes!$D$22*AB166-AE166)/Coeficientes!$D$23</f>
        <v>0</v>
      </c>
      <c r="AE166" s="22">
        <f>10*Coeficientes!$D$24*AD165/Constantes!$F$29</f>
        <v>0</v>
      </c>
      <c r="AF166" s="22">
        <f>10000*(AA166+AE166)*Escenarios!$F$7/Escenarios!$F$8</f>
        <v>0</v>
      </c>
      <c r="AG166" s="22">
        <f>MAX(0,Constantes!$D$15/((Calculations!AJ165+Calculations!AF166+Clima!$F164)^2)+Coeficientes!$D$12)</f>
        <v>2.4028236229764071</v>
      </c>
      <c r="AH166" s="22">
        <f>MIN(ET_Calcs!$M164,0.8*(Calculations!AJ165+Calculations!AF166+Clima!$F164-Calculations!AG166-Constantes!$D$14))</f>
        <v>1.0477331227214881</v>
      </c>
      <c r="AI166" s="22">
        <f>MAX(0,AJ165+AF166+Clima!$F164-Calculations!AG166-Calculations!AH166-Constantes!$E$24)</f>
        <v>0</v>
      </c>
      <c r="AJ166" s="22">
        <f>AJ165+AF166+Clima!$F164-Calculations!AG166-Calculations!AH166-Calculations!AI166</f>
        <v>127.66830897910337</v>
      </c>
      <c r="AK166" s="21"/>
    </row>
    <row r="167" spans="2:37" x14ac:dyDescent="0.25">
      <c r="B167" s="17"/>
      <c r="C167" s="22">
        <v>162</v>
      </c>
      <c r="D167" s="22">
        <f>ET_Calcs!$I165*((1-Constantes!$D$21)*ET_Calcs!$K165+ET_Calcs!$L165)</f>
        <v>1.0975318630542972</v>
      </c>
      <c r="E167" s="22">
        <f>MIN(D167*Constantes!$D$19,0.8*(H166+Clima!$F165-F167-G167-Constantes!$D$12))</f>
        <v>0.64936635724734393</v>
      </c>
      <c r="F167" s="22">
        <f>IF(Clima!$F165&gt;0.05*Constantes!$D$20,((Clima!$F165-0.05*Constantes!$D$20)^2)/(Clima!$F165+0.95*Constantes!$D$20),0)</f>
        <v>0</v>
      </c>
      <c r="G167" s="22">
        <f>MAX(0,H166+Clima!$F165-F167-Constantes!$D$11)</f>
        <v>0</v>
      </c>
      <c r="H167" s="22">
        <f>H166+Clima!$F165-F167-E167-G167</f>
        <v>38.492015170574987</v>
      </c>
      <c r="I167" s="20"/>
      <c r="J167" s="22">
        <v>162</v>
      </c>
      <c r="K167" s="22">
        <f>ET_Calcs!$I165*((1-Constantes!$E$21)*ET_Calcs!$K165+ET_Calcs!$L165)</f>
        <v>1.0975318630542972</v>
      </c>
      <c r="L167" s="22">
        <f>MIN(K167*Constantes!$E$19,0.8*(O166+Clima!$F165-M167-N167-Constantes!$D$12))</f>
        <v>0.64936635724734393</v>
      </c>
      <c r="M167" s="22">
        <f>IF(Clima!$F165&gt;0.05*Constantes!$E$20,((Clima!$F165-0.05*Constantes!$E$20)^2)/(Clima!$F165+0.95*Constantes!$E$20),0)</f>
        <v>0</v>
      </c>
      <c r="N167" s="22">
        <f>MAX(0,O166+Clima!$F165-M167-Constantes!$D$11)</f>
        <v>0</v>
      </c>
      <c r="O167" s="22">
        <f>O166+Clima!$F165-M167-L167-N167</f>
        <v>38.492015170574987</v>
      </c>
      <c r="P167" s="22">
        <f>P166+(Coeficientes!$D$22*N167-Q167)/Coeficientes!$D$23</f>
        <v>0</v>
      </c>
      <c r="Q167" s="22">
        <f>10*Coeficientes!$D$24*P166/Constantes!$E$29</f>
        <v>0</v>
      </c>
      <c r="R167" s="22">
        <f>10000*(M167+Q167)*Escenarios!$E$7/Escenarios!$E$8</f>
        <v>0</v>
      </c>
      <c r="S167" s="22">
        <f>MAX(0,Constantes!$D$15/((Calculations!V166+Calculations!R167+Clima!$F165)^2)+Coeficientes!$D$12)</f>
        <v>2.9438207968819081</v>
      </c>
      <c r="T167" s="22">
        <f>MIN(ET_Calcs!$M165,0.8*(Calculations!V166+Calculations!R167+Clima!$F165-Calculations!S167-Constantes!$D$14))</f>
        <v>1.054183232215409</v>
      </c>
      <c r="U167" s="22">
        <f>MAX(0,V166+R167+Clima!$F165-Calculations!S167-Calculations!T167-Constantes!$E$24)</f>
        <v>0</v>
      </c>
      <c r="V167" s="22">
        <f>V166+R167+Clima!$F165-Calculations!S167-Calculations!T167-Calculations!U167</f>
        <v>423.49469908654333</v>
      </c>
      <c r="W167" s="20"/>
      <c r="X167" s="22">
        <v>162</v>
      </c>
      <c r="Y167" s="22">
        <f>ET_Calcs!$I165*((1-Constantes!$F$21)*ET_Calcs!$K165+ET_Calcs!$L165)</f>
        <v>1.0975318630542972</v>
      </c>
      <c r="Z167" s="22">
        <f>MIN(Y167*Constantes!$F$19,0.8*(AC166+Clima!$F165-AA167-AB167-Constantes!$D$12))</f>
        <v>0.64936635724734393</v>
      </c>
      <c r="AA167" s="22">
        <f>IF(Clima!$F165&gt;0.05*Constantes!$F$20,((Clima!$F165-0.05*Constantes!$F$20)^2)/(Clima!$F165+0.95*Constantes!$F$20),0)</f>
        <v>0</v>
      </c>
      <c r="AB167" s="22">
        <f>MAX(0,AC166+Clima!$F165-AA167-Constantes!$D$11)</f>
        <v>0</v>
      </c>
      <c r="AC167" s="22">
        <f>AC166+Clima!$F165-AA167-Z167-AB167</f>
        <v>38.492015170574987</v>
      </c>
      <c r="AD167" s="22">
        <f>AD166+(Coeficientes!$D$22*AB167-AE167)/Coeficientes!$D$23</f>
        <v>0</v>
      </c>
      <c r="AE167" s="22">
        <f>10*Coeficientes!$D$24*AD166/Constantes!$F$29</f>
        <v>0</v>
      </c>
      <c r="AF167" s="22">
        <f>10000*(AA167+AE167)*Escenarios!$F$7/Escenarios!$F$8</f>
        <v>0</v>
      </c>
      <c r="AG167" s="22">
        <f>MAX(0,Constantes!$D$15/((Calculations!AJ166+Calculations!AF167+Clima!$F165)^2)+Coeficientes!$D$12)</f>
        <v>2.3701070104291162</v>
      </c>
      <c r="AH167" s="22">
        <f>MIN(ET_Calcs!$M165,0.8*(Calculations!AJ166+Calculations!AF167+Clima!$F165-Calculations!AG167-Constantes!$D$14))</f>
        <v>1.054183232215409</v>
      </c>
      <c r="AI167" s="22">
        <f>MAX(0,AJ166+AF167+Clima!$F165-Calculations!AG167-Calculations!AH167-Constantes!$E$24)</f>
        <v>0</v>
      </c>
      <c r="AJ167" s="22">
        <f>AJ166+AF167+Clima!$F165-Calculations!AG167-Calculations!AH167-Calculations!AI167</f>
        <v>124.24401873645884</v>
      </c>
      <c r="AK167" s="21"/>
    </row>
    <row r="168" spans="2:37" x14ac:dyDescent="0.25">
      <c r="B168" s="17"/>
      <c r="C168" s="22">
        <v>163</v>
      </c>
      <c r="D168" s="22">
        <f>ET_Calcs!$I166*((1-Constantes!$D$21)*ET_Calcs!$K166+ET_Calcs!$L166)</f>
        <v>1.0799373817635487</v>
      </c>
      <c r="E168" s="22">
        <f>MIN(D168*Constantes!$D$19,0.8*(H167+Clima!$F166-F168-G168-Constantes!$D$12))</f>
        <v>0.63895639594413878</v>
      </c>
      <c r="F168" s="22">
        <f>IF(Clima!$F166&gt;0.05*Constantes!$D$20,((Clima!$F166-0.05*Constantes!$D$20)^2)/(Clima!$F166+0.95*Constantes!$D$20),0)</f>
        <v>0</v>
      </c>
      <c r="G168" s="22">
        <f>MAX(0,H167+Clima!$F166-F168-Constantes!$D$11)</f>
        <v>0</v>
      </c>
      <c r="H168" s="22">
        <f>H167+Clima!$F166-F168-E168-G168</f>
        <v>38.053058774630848</v>
      </c>
      <c r="I168" s="20"/>
      <c r="J168" s="22">
        <v>163</v>
      </c>
      <c r="K168" s="22">
        <f>ET_Calcs!$I166*((1-Constantes!$E$21)*ET_Calcs!$K166+ET_Calcs!$L166)</f>
        <v>1.0799373817635487</v>
      </c>
      <c r="L168" s="22">
        <f>MIN(K168*Constantes!$E$19,0.8*(O167+Clima!$F166-M168-N168-Constantes!$D$12))</f>
        <v>0.63895639594413878</v>
      </c>
      <c r="M168" s="22">
        <f>IF(Clima!$F166&gt;0.05*Constantes!$E$20,((Clima!$F166-0.05*Constantes!$E$20)^2)/(Clima!$F166+0.95*Constantes!$E$20),0)</f>
        <v>0</v>
      </c>
      <c r="N168" s="22">
        <f>MAX(0,O167+Clima!$F166-M168-Constantes!$D$11)</f>
        <v>0</v>
      </c>
      <c r="O168" s="22">
        <f>O167+Clima!$F166-M168-L168-N168</f>
        <v>38.053058774630848</v>
      </c>
      <c r="P168" s="22">
        <f>P167+(Coeficientes!$D$22*N168-Q168)/Coeficientes!$D$23</f>
        <v>0</v>
      </c>
      <c r="Q168" s="22">
        <f>10*Coeficientes!$D$24*P167/Constantes!$E$29</f>
        <v>0</v>
      </c>
      <c r="R168" s="22">
        <f>10000*(M168+Q168)*Escenarios!$E$7/Escenarios!$E$8</f>
        <v>0</v>
      </c>
      <c r="S168" s="22">
        <f>MAX(0,Constantes!$D$15/((Calculations!V167+Calculations!R168+Clima!$F166)^2)+Coeficientes!$D$12)</f>
        <v>2.9428091006742796</v>
      </c>
      <c r="T168" s="22">
        <f>MIN(ET_Calcs!$M166,0.8*(Calculations!V167+Calculations!R168+Clima!$F166-Calculations!S168-Constantes!$D$14))</f>
        <v>1.0373279766727026</v>
      </c>
      <c r="U168" s="22">
        <f>MAX(0,V167+R168+Clima!$F166-Calculations!S168-Calculations!T168-Constantes!$E$24)</f>
        <v>0</v>
      </c>
      <c r="V168" s="22">
        <f>V167+R168+Clima!$F166-Calculations!S168-Calculations!T168-Calculations!U168</f>
        <v>419.71456200919636</v>
      </c>
      <c r="W168" s="20"/>
      <c r="X168" s="22">
        <v>163</v>
      </c>
      <c r="Y168" s="22">
        <f>ET_Calcs!$I166*((1-Constantes!$F$21)*ET_Calcs!$K166+ET_Calcs!$L166)</f>
        <v>1.0799373817635487</v>
      </c>
      <c r="Z168" s="22">
        <f>MIN(Y168*Constantes!$F$19,0.8*(AC167+Clima!$F166-AA168-AB168-Constantes!$D$12))</f>
        <v>0.63895639594413878</v>
      </c>
      <c r="AA168" s="22">
        <f>IF(Clima!$F166&gt;0.05*Constantes!$F$20,((Clima!$F166-0.05*Constantes!$F$20)^2)/(Clima!$F166+0.95*Constantes!$F$20),0)</f>
        <v>0</v>
      </c>
      <c r="AB168" s="22">
        <f>MAX(0,AC167+Clima!$F166-AA168-Constantes!$D$11)</f>
        <v>0</v>
      </c>
      <c r="AC168" s="22">
        <f>AC167+Clima!$F166-AA168-Z168-AB168</f>
        <v>38.053058774630848</v>
      </c>
      <c r="AD168" s="22">
        <f>AD167+(Coeficientes!$D$22*AB168-AE168)/Coeficientes!$D$23</f>
        <v>0</v>
      </c>
      <c r="AE168" s="22">
        <f>10*Coeficientes!$D$24*AD167/Constantes!$F$29</f>
        <v>0</v>
      </c>
      <c r="AF168" s="22">
        <f>10000*(AA168+AE168)*Escenarios!$F$7/Escenarios!$F$8</f>
        <v>0</v>
      </c>
      <c r="AG168" s="22">
        <f>MAX(0,Constantes!$D$15/((Calculations!AJ167+Calculations!AF168+Clima!$F166)^2)+Coeficientes!$D$12)</f>
        <v>2.3370436546057043</v>
      </c>
      <c r="AH168" s="22">
        <f>MIN(ET_Calcs!$M166,0.8*(Calculations!AJ167+Calculations!AF168+Clima!$F166-Calculations!AG168-Constantes!$D$14))</f>
        <v>1.0373279766727026</v>
      </c>
      <c r="AI168" s="22">
        <f>MAX(0,AJ167+AF168+Clima!$F166-Calculations!AG168-Calculations!AH168-Constantes!$E$24)</f>
        <v>0</v>
      </c>
      <c r="AJ168" s="22">
        <f>AJ167+AF168+Clima!$F166-Calculations!AG168-Calculations!AH168-Calculations!AI168</f>
        <v>121.06964710518044</v>
      </c>
      <c r="AK168" s="21"/>
    </row>
    <row r="169" spans="2:37" x14ac:dyDescent="0.25">
      <c r="B169" s="17"/>
      <c r="C169" s="22">
        <v>164</v>
      </c>
      <c r="D169" s="22">
        <f>ET_Calcs!$I167*((1-Constantes!$D$21)*ET_Calcs!$K167+ET_Calcs!$L167)</f>
        <v>1.105517139062689</v>
      </c>
      <c r="E169" s="22">
        <f>MIN(D169*Constantes!$D$19,0.8*(H168+Clima!$F167-F169-G169-Constantes!$D$12))</f>
        <v>0.65409093041714128</v>
      </c>
      <c r="F169" s="22">
        <f>IF(Clima!$F167&gt;0.05*Constantes!$D$20,((Clima!$F167-0.05*Constantes!$D$20)^2)/(Clima!$F167+0.95*Constantes!$D$20),0)</f>
        <v>0</v>
      </c>
      <c r="G169" s="22">
        <f>MAX(0,H168+Clima!$F167-F169-Constantes!$D$11)</f>
        <v>0</v>
      </c>
      <c r="H169" s="22">
        <f>H168+Clima!$F167-F169-E169-G169</f>
        <v>38.098967844213711</v>
      </c>
      <c r="I169" s="20"/>
      <c r="J169" s="22">
        <v>164</v>
      </c>
      <c r="K169" s="22">
        <f>ET_Calcs!$I167*((1-Constantes!$E$21)*ET_Calcs!$K167+ET_Calcs!$L167)</f>
        <v>1.105517139062689</v>
      </c>
      <c r="L169" s="22">
        <f>MIN(K169*Constantes!$E$19,0.8*(O168+Clima!$F167-M169-N169-Constantes!$D$12))</f>
        <v>0.65409093041714128</v>
      </c>
      <c r="M169" s="22">
        <f>IF(Clima!$F167&gt;0.05*Constantes!$E$20,((Clima!$F167-0.05*Constantes!$E$20)^2)/(Clima!$F167+0.95*Constantes!$E$20),0)</f>
        <v>0</v>
      </c>
      <c r="N169" s="22">
        <f>MAX(0,O168+Clima!$F167-M169-Constantes!$D$11)</f>
        <v>0</v>
      </c>
      <c r="O169" s="22">
        <f>O168+Clima!$F167-M169-L169-N169</f>
        <v>38.098967844213711</v>
      </c>
      <c r="P169" s="22">
        <f>P168+(Coeficientes!$D$22*N169-Q169)/Coeficientes!$D$23</f>
        <v>0</v>
      </c>
      <c r="Q169" s="22">
        <f>10*Coeficientes!$D$24*P168/Constantes!$E$29</f>
        <v>0</v>
      </c>
      <c r="R169" s="22">
        <f>10000*(M169+Q169)*Escenarios!$E$7/Escenarios!$E$8</f>
        <v>0</v>
      </c>
      <c r="S169" s="22">
        <f>MAX(0,Constantes!$D$15/((Calculations!V168+Calculations!R169+Clima!$F167)^2)+Coeficientes!$D$12)</f>
        <v>2.9419131954201969</v>
      </c>
      <c r="T169" s="22">
        <f>MIN(ET_Calcs!$M167,0.8*(Calculations!V168+Calculations!R169+Clima!$F167-Calculations!S169-Constantes!$D$14))</f>
        <v>1.0617285534423107</v>
      </c>
      <c r="U169" s="22">
        <f>MAX(0,V168+R169+Clima!$F167-Calculations!S169-Calculations!T169-Constantes!$E$24)</f>
        <v>0</v>
      </c>
      <c r="V169" s="22">
        <f>V168+R169+Clima!$F167-Calculations!S169-Calculations!T169-Calculations!U169</f>
        <v>416.41092026033385</v>
      </c>
      <c r="W169" s="20"/>
      <c r="X169" s="22">
        <v>164</v>
      </c>
      <c r="Y169" s="22">
        <f>ET_Calcs!$I167*((1-Constantes!$F$21)*ET_Calcs!$K167+ET_Calcs!$L167)</f>
        <v>1.105517139062689</v>
      </c>
      <c r="Z169" s="22">
        <f>MIN(Y169*Constantes!$F$19,0.8*(AC168+Clima!$F167-AA169-AB169-Constantes!$D$12))</f>
        <v>0.65409093041714128</v>
      </c>
      <c r="AA169" s="22">
        <f>IF(Clima!$F167&gt;0.05*Constantes!$F$20,((Clima!$F167-0.05*Constantes!$F$20)^2)/(Clima!$F167+0.95*Constantes!$F$20),0)</f>
        <v>0</v>
      </c>
      <c r="AB169" s="22">
        <f>MAX(0,AC168+Clima!$F167-AA169-Constantes!$D$11)</f>
        <v>0</v>
      </c>
      <c r="AC169" s="22">
        <f>AC168+Clima!$F167-AA169-Z169-AB169</f>
        <v>38.098967844213711</v>
      </c>
      <c r="AD169" s="22">
        <f>AD168+(Coeficientes!$D$22*AB169-AE169)/Coeficientes!$D$23</f>
        <v>0</v>
      </c>
      <c r="AE169" s="22">
        <f>10*Coeficientes!$D$24*AD168/Constantes!$F$29</f>
        <v>0</v>
      </c>
      <c r="AF169" s="22">
        <f>10000*(AA169+AE169)*Escenarios!$F$7/Escenarios!$F$8</f>
        <v>0</v>
      </c>
      <c r="AG169" s="22">
        <f>MAX(0,Constantes!$D$15/((Calculations!AJ168+Calculations!AF169+Clima!$F167)^2)+Coeficientes!$D$12)</f>
        <v>2.3076034551487998</v>
      </c>
      <c r="AH169" s="22">
        <f>MIN(ET_Calcs!$M167,0.8*(Calculations!AJ168+Calculations!AF169+Clima!$F167-Calculations!AG169-Constantes!$D$14))</f>
        <v>1.0617285534423107</v>
      </c>
      <c r="AI169" s="22">
        <f>MAX(0,AJ168+AF169+Clima!$F167-Calculations!AG169-Calculations!AH169-Constantes!$E$24)</f>
        <v>0</v>
      </c>
      <c r="AJ169" s="22">
        <f>AJ168+AF169+Clima!$F167-Calculations!AG169-Calculations!AH169-Calculations!AI169</f>
        <v>118.40031509658934</v>
      </c>
      <c r="AK169" s="21"/>
    </row>
    <row r="170" spans="2:37" x14ac:dyDescent="0.25">
      <c r="B170" s="17"/>
      <c r="C170" s="22">
        <v>165</v>
      </c>
      <c r="D170" s="22">
        <f>ET_Calcs!$I168*((1-Constantes!$D$21)*ET_Calcs!$K168+ET_Calcs!$L168)</f>
        <v>1.1779537056901543</v>
      </c>
      <c r="E170" s="22">
        <f>MIN(D170*Constantes!$D$19,0.8*(H169+Clima!$F168-F170-G170-Constantes!$D$12))</f>
        <v>0.69694879266770138</v>
      </c>
      <c r="F170" s="22">
        <f>IF(Clima!$F168&gt;0.05*Constantes!$D$20,((Clima!$F168-0.05*Constantes!$D$20)^2)/(Clima!$F168+0.95*Constantes!$D$20),0)</f>
        <v>0</v>
      </c>
      <c r="G170" s="22">
        <f>MAX(0,H169+Clima!$F168-F170-Constantes!$D$11)</f>
        <v>0</v>
      </c>
      <c r="H170" s="22">
        <f>H169+Clima!$F168-F170-E170-G170</f>
        <v>37.402019051546006</v>
      </c>
      <c r="I170" s="20"/>
      <c r="J170" s="22">
        <v>165</v>
      </c>
      <c r="K170" s="22">
        <f>ET_Calcs!$I168*((1-Constantes!$E$21)*ET_Calcs!$K168+ET_Calcs!$L168)</f>
        <v>1.1779537056901543</v>
      </c>
      <c r="L170" s="22">
        <f>MIN(K170*Constantes!$E$19,0.8*(O169+Clima!$F168-M170-N170-Constantes!$D$12))</f>
        <v>0.69694879266770138</v>
      </c>
      <c r="M170" s="22">
        <f>IF(Clima!$F168&gt;0.05*Constantes!$E$20,((Clima!$F168-0.05*Constantes!$E$20)^2)/(Clima!$F168+0.95*Constantes!$E$20),0)</f>
        <v>0</v>
      </c>
      <c r="N170" s="22">
        <f>MAX(0,O169+Clima!$F168-M170-Constantes!$D$11)</f>
        <v>0</v>
      </c>
      <c r="O170" s="22">
        <f>O169+Clima!$F168-M170-L170-N170</f>
        <v>37.402019051546006</v>
      </c>
      <c r="P170" s="22">
        <f>P169+(Coeficientes!$D$22*N170-Q170)/Coeficientes!$D$23</f>
        <v>0</v>
      </c>
      <c r="Q170" s="22">
        <f>10*Coeficientes!$D$24*P169/Constantes!$E$29</f>
        <v>0</v>
      </c>
      <c r="R170" s="22">
        <f>10000*(M170+Q170)*Escenarios!$E$7/Escenarios!$E$8</f>
        <v>0</v>
      </c>
      <c r="S170" s="22">
        <f>MAX(0,Constantes!$D$15/((Calculations!V169+Calculations!R170+Clima!$F168)^2)+Coeficientes!$D$12)</f>
        <v>2.9407908581852857</v>
      </c>
      <c r="T170" s="22">
        <f>MIN(ET_Calcs!$M168,0.8*(Calculations!V169+Calculations!R170+Clima!$F168-Calculations!S170-Constantes!$D$14))</f>
        <v>1.1309907214995627</v>
      </c>
      <c r="U170" s="22">
        <f>MAX(0,V169+R170+Clima!$F168-Calculations!S170-Calculations!T170-Constantes!$E$24)</f>
        <v>0</v>
      </c>
      <c r="V170" s="22">
        <f>V169+R170+Clima!$F168-Calculations!S170-Calculations!T170-Calculations!U170</f>
        <v>412.339138680649</v>
      </c>
      <c r="W170" s="20"/>
      <c r="X170" s="22">
        <v>165</v>
      </c>
      <c r="Y170" s="22">
        <f>ET_Calcs!$I168*((1-Constantes!$F$21)*ET_Calcs!$K168+ET_Calcs!$L168)</f>
        <v>1.1779537056901543</v>
      </c>
      <c r="Z170" s="22">
        <f>MIN(Y170*Constantes!$F$19,0.8*(AC169+Clima!$F168-AA170-AB170-Constantes!$D$12))</f>
        <v>0.69694879266770138</v>
      </c>
      <c r="AA170" s="22">
        <f>IF(Clima!$F168&gt;0.05*Constantes!$F$20,((Clima!$F168-0.05*Constantes!$F$20)^2)/(Clima!$F168+0.95*Constantes!$F$20),0)</f>
        <v>0</v>
      </c>
      <c r="AB170" s="22">
        <f>MAX(0,AC169+Clima!$F168-AA170-Constantes!$D$11)</f>
        <v>0</v>
      </c>
      <c r="AC170" s="22">
        <f>AC169+Clima!$F168-AA170-Z170-AB170</f>
        <v>37.402019051546006</v>
      </c>
      <c r="AD170" s="22">
        <f>AD169+(Coeficientes!$D$22*AB170-AE170)/Coeficientes!$D$23</f>
        <v>0</v>
      </c>
      <c r="AE170" s="22">
        <f>10*Coeficientes!$D$24*AD169/Constantes!$F$29</f>
        <v>0</v>
      </c>
      <c r="AF170" s="22">
        <f>10000*(AA170+AE170)*Escenarios!$F$7/Escenarios!$F$8</f>
        <v>0</v>
      </c>
      <c r="AG170" s="22">
        <f>MAX(0,Constantes!$D$15/((Calculations!AJ169+Calculations!AF170+Clima!$F168)^2)+Coeficientes!$D$12)</f>
        <v>2.267635523574079</v>
      </c>
      <c r="AH170" s="22">
        <f>MIN(ET_Calcs!$M168,0.8*(Calculations!AJ169+Calculations!AF170+Clima!$F168-Calculations!AG170-Constantes!$D$14))</f>
        <v>1.1309907214995627</v>
      </c>
      <c r="AI170" s="22">
        <f>MAX(0,AJ169+AF170+Clima!$F168-Calculations!AG170-Calculations!AH170-Constantes!$E$24)</f>
        <v>0</v>
      </c>
      <c r="AJ170" s="22">
        <f>AJ169+AF170+Clima!$F168-Calculations!AG170-Calculations!AH170-Calculations!AI170</f>
        <v>115.00168885151569</v>
      </c>
      <c r="AK170" s="21"/>
    </row>
    <row r="171" spans="2:37" x14ac:dyDescent="0.25">
      <c r="B171" s="17"/>
      <c r="C171" s="22">
        <v>166</v>
      </c>
      <c r="D171" s="22">
        <f>ET_Calcs!$I169*((1-Constantes!$D$21)*ET_Calcs!$K169+ET_Calcs!$L169)</f>
        <v>1.1019969904912794</v>
      </c>
      <c r="E171" s="22">
        <f>MIN(D171*Constantes!$D$19,0.8*(H170+Clima!$F169-F171-G171-Constantes!$D$12))</f>
        <v>0.65200819721208936</v>
      </c>
      <c r="F171" s="22">
        <f>IF(Clima!$F169&gt;0.05*Constantes!$D$20,((Clima!$F169-0.05*Constantes!$D$20)^2)/(Clima!$F169+0.95*Constantes!$D$20),0)</f>
        <v>0</v>
      </c>
      <c r="G171" s="22">
        <f>MAX(0,H170+Clima!$F169-F171-Constantes!$D$11)</f>
        <v>0</v>
      </c>
      <c r="H171" s="22">
        <f>H170+Clima!$F169-F171-E171-G171</f>
        <v>36.750010854333915</v>
      </c>
      <c r="I171" s="20"/>
      <c r="J171" s="22">
        <v>166</v>
      </c>
      <c r="K171" s="22">
        <f>ET_Calcs!$I169*((1-Constantes!$E$21)*ET_Calcs!$K169+ET_Calcs!$L169)</f>
        <v>1.1019969904912794</v>
      </c>
      <c r="L171" s="22">
        <f>MIN(K171*Constantes!$E$19,0.8*(O170+Clima!$F169-M171-N171-Constantes!$D$12))</f>
        <v>0.65200819721208936</v>
      </c>
      <c r="M171" s="22">
        <f>IF(Clima!$F169&gt;0.05*Constantes!$E$20,((Clima!$F169-0.05*Constantes!$E$20)^2)/(Clima!$F169+0.95*Constantes!$E$20),0)</f>
        <v>0</v>
      </c>
      <c r="N171" s="22">
        <f>MAX(0,O170+Clima!$F169-M171-Constantes!$D$11)</f>
        <v>0</v>
      </c>
      <c r="O171" s="22">
        <f>O170+Clima!$F169-M171-L171-N171</f>
        <v>36.750010854333915</v>
      </c>
      <c r="P171" s="22">
        <f>P170+(Coeficientes!$D$22*N171-Q171)/Coeficientes!$D$23</f>
        <v>0</v>
      </c>
      <c r="Q171" s="22">
        <f>10*Coeficientes!$D$24*P170/Constantes!$E$29</f>
        <v>0</v>
      </c>
      <c r="R171" s="22">
        <f>10000*(M171+Q171)*Escenarios!$E$7/Escenarios!$E$8</f>
        <v>0</v>
      </c>
      <c r="S171" s="22">
        <f>MAX(0,Constantes!$D$15/((Calculations!V170+Calculations!R171+Clima!$F169)^2)+Coeficientes!$D$12)</f>
        <v>2.9396157233697848</v>
      </c>
      <c r="T171" s="22">
        <f>MIN(ET_Calcs!$M169,0.8*(Calculations!V170+Calculations!R171+Clima!$F169-Calculations!S171-Constantes!$D$14))</f>
        <v>1.0582942621531304</v>
      </c>
      <c r="U171" s="22">
        <f>MAX(0,V170+R171+Clima!$F169-Calculations!S171-Calculations!T171-Constantes!$E$24)</f>
        <v>0</v>
      </c>
      <c r="V171" s="22">
        <f>V170+R171+Clima!$F169-Calculations!S171-Calculations!T171-Calculations!U171</f>
        <v>408.34122869512606</v>
      </c>
      <c r="W171" s="20"/>
      <c r="X171" s="22">
        <v>166</v>
      </c>
      <c r="Y171" s="22">
        <f>ET_Calcs!$I169*((1-Constantes!$F$21)*ET_Calcs!$K169+ET_Calcs!$L169)</f>
        <v>1.1019969904912794</v>
      </c>
      <c r="Z171" s="22">
        <f>MIN(Y171*Constantes!$F$19,0.8*(AC170+Clima!$F169-AA171-AB171-Constantes!$D$12))</f>
        <v>0.65200819721208936</v>
      </c>
      <c r="AA171" s="22">
        <f>IF(Clima!$F169&gt;0.05*Constantes!$F$20,((Clima!$F169-0.05*Constantes!$F$20)^2)/(Clima!$F169+0.95*Constantes!$F$20),0)</f>
        <v>0</v>
      </c>
      <c r="AB171" s="22">
        <f>MAX(0,AC170+Clima!$F169-AA171-Constantes!$D$11)</f>
        <v>0</v>
      </c>
      <c r="AC171" s="22">
        <f>AC170+Clima!$F169-AA171-Z171-AB171</f>
        <v>36.750010854333915</v>
      </c>
      <c r="AD171" s="22">
        <f>AD170+(Coeficientes!$D$22*AB171-AE171)/Coeficientes!$D$23</f>
        <v>0</v>
      </c>
      <c r="AE171" s="22">
        <f>10*Coeficientes!$D$24*AD170/Constantes!$F$29</f>
        <v>0</v>
      </c>
      <c r="AF171" s="22">
        <f>10000*(AA171+AE171)*Escenarios!$F$7/Escenarios!$F$8</f>
        <v>0</v>
      </c>
      <c r="AG171" s="22">
        <f>MAX(0,Constantes!$D$15/((Calculations!AJ170+Calculations!AF171+Clima!$F169)^2)+Coeficientes!$D$12)</f>
        <v>2.2237090012451435</v>
      </c>
      <c r="AH171" s="22">
        <f>MIN(ET_Calcs!$M169,0.8*(Calculations!AJ170+Calculations!AF171+Clima!$F169-Calculations!AG171-Constantes!$D$14))</f>
        <v>1.0582942621531304</v>
      </c>
      <c r="AI171" s="22">
        <f>MAX(0,AJ170+AF171+Clima!$F169-Calculations!AG171-Calculations!AH171-Constantes!$E$24)</f>
        <v>0</v>
      </c>
      <c r="AJ171" s="22">
        <f>AJ170+AF171+Clima!$F169-Calculations!AG171-Calculations!AH171-Calculations!AI171</f>
        <v>111.71968558811743</v>
      </c>
      <c r="AK171" s="21"/>
    </row>
    <row r="172" spans="2:37" x14ac:dyDescent="0.25">
      <c r="B172" s="17"/>
      <c r="C172" s="22">
        <v>167</v>
      </c>
      <c r="D172" s="22">
        <f>ET_Calcs!$I170*((1-Constantes!$D$21)*ET_Calcs!$K170+ET_Calcs!$L170)</f>
        <v>1.1220241713449526</v>
      </c>
      <c r="E172" s="22">
        <f>MIN(D172*Constantes!$D$19,0.8*(H171+Clima!$F170-F172-G172-Constantes!$D$12))</f>
        <v>0.66385749099085245</v>
      </c>
      <c r="F172" s="22">
        <f>IF(Clima!$F170&gt;0.05*Constantes!$D$20,((Clima!$F170-0.05*Constantes!$D$20)^2)/(Clima!$F170+0.95*Constantes!$D$20),0)</f>
        <v>0</v>
      </c>
      <c r="G172" s="22">
        <f>MAX(0,H171+Clima!$F170-F172-Constantes!$D$11)</f>
        <v>0</v>
      </c>
      <c r="H172" s="22">
        <f>H171+Clima!$F170-F172-E172-G172</f>
        <v>36.086153363343065</v>
      </c>
      <c r="I172" s="20"/>
      <c r="J172" s="22">
        <v>167</v>
      </c>
      <c r="K172" s="22">
        <f>ET_Calcs!$I170*((1-Constantes!$E$21)*ET_Calcs!$K170+ET_Calcs!$L170)</f>
        <v>1.1220241713449526</v>
      </c>
      <c r="L172" s="22">
        <f>MIN(K172*Constantes!$E$19,0.8*(O171+Clima!$F170-M172-N172-Constantes!$D$12))</f>
        <v>0.66385749099085245</v>
      </c>
      <c r="M172" s="22">
        <f>IF(Clima!$F170&gt;0.05*Constantes!$E$20,((Clima!$F170-0.05*Constantes!$E$20)^2)/(Clima!$F170+0.95*Constantes!$E$20),0)</f>
        <v>0</v>
      </c>
      <c r="N172" s="22">
        <f>MAX(0,O171+Clima!$F170-M172-Constantes!$D$11)</f>
        <v>0</v>
      </c>
      <c r="O172" s="22">
        <f>O171+Clima!$F170-M172-L172-N172</f>
        <v>36.086153363343065</v>
      </c>
      <c r="P172" s="22">
        <f>P171+(Coeficientes!$D$22*N172-Q172)/Coeficientes!$D$23</f>
        <v>0</v>
      </c>
      <c r="Q172" s="22">
        <f>10*Coeficientes!$D$24*P171/Constantes!$E$29</f>
        <v>0</v>
      </c>
      <c r="R172" s="22">
        <f>10000*(M172+Q172)*Escenarios!$E$7/Escenarios!$E$8</f>
        <v>0</v>
      </c>
      <c r="S172" s="22">
        <f>MAX(0,Constantes!$D$15/((Calculations!V171+Calculations!R172+Clima!$F170)^2)+Coeficientes!$D$12)</f>
        <v>2.9384275372864876</v>
      </c>
      <c r="T172" s="22">
        <f>MIN(ET_Calcs!$M170,0.8*(Calculations!V171+Calculations!R172+Clima!$F170-Calculations!S172-Constantes!$D$14))</f>
        <v>1.0774105984962499</v>
      </c>
      <c r="U172" s="22">
        <f>MAX(0,V171+R172+Clima!$F170-Calculations!S172-Calculations!T172-Constantes!$E$24)</f>
        <v>0</v>
      </c>
      <c r="V172" s="22">
        <f>V171+R172+Clima!$F170-Calculations!S172-Calculations!T172-Calculations!U172</f>
        <v>404.3253905593433</v>
      </c>
      <c r="W172" s="20"/>
      <c r="X172" s="22">
        <v>167</v>
      </c>
      <c r="Y172" s="22">
        <f>ET_Calcs!$I170*((1-Constantes!$F$21)*ET_Calcs!$K170+ET_Calcs!$L170)</f>
        <v>1.1220241713449526</v>
      </c>
      <c r="Z172" s="22">
        <f>MIN(Y172*Constantes!$F$19,0.8*(AC171+Clima!$F170-AA172-AB172-Constantes!$D$12))</f>
        <v>0.66385749099085245</v>
      </c>
      <c r="AA172" s="22">
        <f>IF(Clima!$F170&gt;0.05*Constantes!$F$20,((Clima!$F170-0.05*Constantes!$F$20)^2)/(Clima!$F170+0.95*Constantes!$F$20),0)</f>
        <v>0</v>
      </c>
      <c r="AB172" s="22">
        <f>MAX(0,AC171+Clima!$F170-AA172-Constantes!$D$11)</f>
        <v>0</v>
      </c>
      <c r="AC172" s="22">
        <f>AC171+Clima!$F170-AA172-Z172-AB172</f>
        <v>36.086153363343065</v>
      </c>
      <c r="AD172" s="22">
        <f>AD171+(Coeficientes!$D$22*AB172-AE172)/Coeficientes!$D$23</f>
        <v>0</v>
      </c>
      <c r="AE172" s="22">
        <f>10*Coeficientes!$D$24*AD171/Constantes!$F$29</f>
        <v>0</v>
      </c>
      <c r="AF172" s="22">
        <f>10000*(AA172+AE172)*Escenarios!$F$7/Escenarios!$F$8</f>
        <v>0</v>
      </c>
      <c r="AG172" s="22">
        <f>MAX(0,Constantes!$D$15/((Calculations!AJ171+Calculations!AF172+Clima!$F170)^2)+Coeficientes!$D$12)</f>
        <v>2.1774286533300673</v>
      </c>
      <c r="AH172" s="22">
        <f>MIN(ET_Calcs!$M170,0.8*(Calculations!AJ171+Calculations!AF172+Clima!$F170-Calculations!AG172-Constantes!$D$14))</f>
        <v>1.0774105984962499</v>
      </c>
      <c r="AI172" s="22">
        <f>MAX(0,AJ171+AF172+Clima!$F170-Calculations!AG172-Calculations!AH172-Constantes!$E$24)</f>
        <v>0</v>
      </c>
      <c r="AJ172" s="22">
        <f>AJ171+AF172+Clima!$F170-Calculations!AG172-Calculations!AH172-Calculations!AI172</f>
        <v>108.46484633629112</v>
      </c>
      <c r="AK172" s="21"/>
    </row>
    <row r="173" spans="2:37" x14ac:dyDescent="0.25">
      <c r="B173" s="17"/>
      <c r="C173" s="22">
        <v>168</v>
      </c>
      <c r="D173" s="22">
        <f>ET_Calcs!$I171*((1-Constantes!$D$21)*ET_Calcs!$K171+ET_Calcs!$L171)</f>
        <v>1.1115619092687998</v>
      </c>
      <c r="E173" s="22">
        <f>MIN(D173*Constantes!$D$19,0.8*(H172+Clima!$F171-F173-G173-Constantes!$D$12))</f>
        <v>0.65766738276560976</v>
      </c>
      <c r="F173" s="22">
        <f>IF(Clima!$F171&gt;0.05*Constantes!$D$20,((Clima!$F171-0.05*Constantes!$D$20)^2)/(Clima!$F171+0.95*Constantes!$D$20),0)</f>
        <v>0</v>
      </c>
      <c r="G173" s="22">
        <f>MAX(0,H172+Clima!$F171-F173-Constantes!$D$11)</f>
        <v>0</v>
      </c>
      <c r="H173" s="22">
        <f>H172+Clima!$F171-F173-E173-G173</f>
        <v>35.428485980577456</v>
      </c>
      <c r="I173" s="20"/>
      <c r="J173" s="22">
        <v>168</v>
      </c>
      <c r="K173" s="22">
        <f>ET_Calcs!$I171*((1-Constantes!$E$21)*ET_Calcs!$K171+ET_Calcs!$L171)</f>
        <v>1.1115619092687998</v>
      </c>
      <c r="L173" s="22">
        <f>MIN(K173*Constantes!$E$19,0.8*(O172+Clima!$F171-M173-N173-Constantes!$D$12))</f>
        <v>0.65766738276560976</v>
      </c>
      <c r="M173" s="22">
        <f>IF(Clima!$F171&gt;0.05*Constantes!$E$20,((Clima!$F171-0.05*Constantes!$E$20)^2)/(Clima!$F171+0.95*Constantes!$E$20),0)</f>
        <v>0</v>
      </c>
      <c r="N173" s="22">
        <f>MAX(0,O172+Clima!$F171-M173-Constantes!$D$11)</f>
        <v>0</v>
      </c>
      <c r="O173" s="22">
        <f>O172+Clima!$F171-M173-L173-N173</f>
        <v>35.428485980577456</v>
      </c>
      <c r="P173" s="22">
        <f>P172+(Coeficientes!$D$22*N173-Q173)/Coeficientes!$D$23</f>
        <v>0</v>
      </c>
      <c r="Q173" s="22">
        <f>10*Coeficientes!$D$24*P172/Constantes!$E$29</f>
        <v>0</v>
      </c>
      <c r="R173" s="22">
        <f>10000*(M173+Q173)*Escenarios!$E$7/Escenarios!$E$8</f>
        <v>0</v>
      </c>
      <c r="S173" s="22">
        <f>MAX(0,Constantes!$D$15/((Calculations!V172+Calculations!R173+Clima!$F171)^2)+Coeficientes!$D$12)</f>
        <v>2.9371983639926578</v>
      </c>
      <c r="T173" s="22">
        <f>MIN(ET_Calcs!$M171,0.8*(Calculations!V172+Calculations!R173+Clima!$F171-Calculations!S173-Constantes!$D$14))</f>
        <v>1.0673834443591435</v>
      </c>
      <c r="U173" s="22">
        <f>MAX(0,V172+R173+Clima!$F171-Calculations!S173-Calculations!T173-Constantes!$E$24)</f>
        <v>0</v>
      </c>
      <c r="V173" s="22">
        <f>V172+R173+Clima!$F171-Calculations!S173-Calculations!T173-Calculations!U173</f>
        <v>400.32080875099149</v>
      </c>
      <c r="W173" s="20"/>
      <c r="X173" s="22">
        <v>168</v>
      </c>
      <c r="Y173" s="22">
        <f>ET_Calcs!$I171*((1-Constantes!$F$21)*ET_Calcs!$K171+ET_Calcs!$L171)</f>
        <v>1.1115619092687998</v>
      </c>
      <c r="Z173" s="22">
        <f>MIN(Y173*Constantes!$F$19,0.8*(AC172+Clima!$F171-AA173-AB173-Constantes!$D$12))</f>
        <v>0.65766738276560976</v>
      </c>
      <c r="AA173" s="22">
        <f>IF(Clima!$F171&gt;0.05*Constantes!$F$20,((Clima!$F171-0.05*Constantes!$F$20)^2)/(Clima!$F171+0.95*Constantes!$F$20),0)</f>
        <v>0</v>
      </c>
      <c r="AB173" s="22">
        <f>MAX(0,AC172+Clima!$F171-AA173-Constantes!$D$11)</f>
        <v>0</v>
      </c>
      <c r="AC173" s="22">
        <f>AC172+Clima!$F171-AA173-Z173-AB173</f>
        <v>35.428485980577456</v>
      </c>
      <c r="AD173" s="22">
        <f>AD172+(Coeficientes!$D$22*AB173-AE173)/Coeficientes!$D$23</f>
        <v>0</v>
      </c>
      <c r="AE173" s="22">
        <f>10*Coeficientes!$D$24*AD172/Constantes!$F$29</f>
        <v>0</v>
      </c>
      <c r="AF173" s="22">
        <f>10000*(AA173+AE173)*Escenarios!$F$7/Escenarios!$F$8</f>
        <v>0</v>
      </c>
      <c r="AG173" s="22">
        <f>MAX(0,Constantes!$D$15/((Calculations!AJ172+Calculations!AF173+Clima!$F171)^2)+Coeficientes!$D$12)</f>
        <v>2.1273200938665267</v>
      </c>
      <c r="AH173" s="22">
        <f>MIN(ET_Calcs!$M171,0.8*(Calculations!AJ172+Calculations!AF173+Clima!$F171-Calculations!AG173-Constantes!$D$14))</f>
        <v>1.0673834443591435</v>
      </c>
      <c r="AI173" s="22">
        <f>MAX(0,AJ172+AF173+Clima!$F171-Calculations!AG173-Calculations!AH173-Constantes!$E$24)</f>
        <v>0</v>
      </c>
      <c r="AJ173" s="22">
        <f>AJ172+AF173+Clima!$F171-Calculations!AG173-Calculations!AH173-Calculations!AI173</f>
        <v>105.27014279806545</v>
      </c>
      <c r="AK173" s="21"/>
    </row>
    <row r="174" spans="2:37" x14ac:dyDescent="0.25">
      <c r="B174" s="17"/>
      <c r="C174" s="22">
        <v>169</v>
      </c>
      <c r="D174" s="22">
        <f>ET_Calcs!$I172*((1-Constantes!$D$21)*ET_Calcs!$K172+ET_Calcs!$L172)</f>
        <v>1.1044115712295892</v>
      </c>
      <c r="E174" s="22">
        <f>MIN(D174*Constantes!$D$19,0.8*(H173+Clima!$F172-F174-G174-Constantes!$D$12))</f>
        <v>0.65343680949305993</v>
      </c>
      <c r="F174" s="22">
        <f>IF(Clima!$F172&gt;0.05*Constantes!$D$20,((Clima!$F172-0.05*Constantes!$D$20)^2)/(Clima!$F172+0.95*Constantes!$D$20),0)</f>
        <v>0</v>
      </c>
      <c r="G174" s="22">
        <f>MAX(0,H173+Clima!$F172-F174-Constantes!$D$11)</f>
        <v>0</v>
      </c>
      <c r="H174" s="22">
        <f>H173+Clima!$F172-F174-E174-G174</f>
        <v>34.775049171084397</v>
      </c>
      <c r="I174" s="20"/>
      <c r="J174" s="22">
        <v>169</v>
      </c>
      <c r="K174" s="22">
        <f>ET_Calcs!$I172*((1-Constantes!$E$21)*ET_Calcs!$K172+ET_Calcs!$L172)</f>
        <v>1.1044115712295892</v>
      </c>
      <c r="L174" s="22">
        <f>MIN(K174*Constantes!$E$19,0.8*(O173+Clima!$F172-M174-N174-Constantes!$D$12))</f>
        <v>0.65343680949305993</v>
      </c>
      <c r="M174" s="22">
        <f>IF(Clima!$F172&gt;0.05*Constantes!$E$20,((Clima!$F172-0.05*Constantes!$E$20)^2)/(Clima!$F172+0.95*Constantes!$E$20),0)</f>
        <v>0</v>
      </c>
      <c r="N174" s="22">
        <f>MAX(0,O173+Clima!$F172-M174-Constantes!$D$11)</f>
        <v>0</v>
      </c>
      <c r="O174" s="22">
        <f>O173+Clima!$F172-M174-L174-N174</f>
        <v>34.775049171084397</v>
      </c>
      <c r="P174" s="22">
        <f>P173+(Coeficientes!$D$22*N174-Q174)/Coeficientes!$D$23</f>
        <v>0</v>
      </c>
      <c r="Q174" s="22">
        <f>10*Coeficientes!$D$24*P173/Constantes!$E$29</f>
        <v>0</v>
      </c>
      <c r="R174" s="22">
        <f>10000*(M174+Q174)*Escenarios!$E$7/Escenarios!$E$8</f>
        <v>0</v>
      </c>
      <c r="S174" s="22">
        <f>MAX(0,Constantes!$D$15/((Calculations!V173+Calculations!R174+Clima!$F172)^2)+Coeficientes!$D$12)</f>
        <v>2.9359356157841328</v>
      </c>
      <c r="T174" s="22">
        <f>MIN(ET_Calcs!$M172,0.8*(Calculations!V173+Calculations!R174+Clima!$F172-Calculations!S174-Constantes!$D$14))</f>
        <v>1.0605283739058717</v>
      </c>
      <c r="U174" s="22">
        <f>MAX(0,V173+R174+Clima!$F172-Calculations!S174-Calculations!T174-Constantes!$E$24)</f>
        <v>0</v>
      </c>
      <c r="V174" s="22">
        <f>V173+R174+Clima!$F172-Calculations!S174-Calculations!T174-Calculations!U174</f>
        <v>396.32434476130146</v>
      </c>
      <c r="W174" s="20"/>
      <c r="X174" s="22">
        <v>169</v>
      </c>
      <c r="Y174" s="22">
        <f>ET_Calcs!$I172*((1-Constantes!$F$21)*ET_Calcs!$K172+ET_Calcs!$L172)</f>
        <v>1.1044115712295892</v>
      </c>
      <c r="Z174" s="22">
        <f>MIN(Y174*Constantes!$F$19,0.8*(AC173+Clima!$F172-AA174-AB174-Constantes!$D$12))</f>
        <v>0.65343680949305993</v>
      </c>
      <c r="AA174" s="22">
        <f>IF(Clima!$F172&gt;0.05*Constantes!$F$20,((Clima!$F172-0.05*Constantes!$F$20)^2)/(Clima!$F172+0.95*Constantes!$F$20),0)</f>
        <v>0</v>
      </c>
      <c r="AB174" s="22">
        <f>MAX(0,AC173+Clima!$F172-AA174-Constantes!$D$11)</f>
        <v>0</v>
      </c>
      <c r="AC174" s="22">
        <f>AC173+Clima!$F172-AA174-Z174-AB174</f>
        <v>34.775049171084397</v>
      </c>
      <c r="AD174" s="22">
        <f>AD173+(Coeficientes!$D$22*AB174-AE174)/Coeficientes!$D$23</f>
        <v>0</v>
      </c>
      <c r="AE174" s="22">
        <f>10*Coeficientes!$D$24*AD173/Constantes!$F$29</f>
        <v>0</v>
      </c>
      <c r="AF174" s="22">
        <f>10000*(AA174+AE174)*Escenarios!$F$7/Escenarios!$F$8</f>
        <v>0</v>
      </c>
      <c r="AG174" s="22">
        <f>MAX(0,Constantes!$D$15/((Calculations!AJ173+Calculations!AF174+Clima!$F172)^2)+Coeficientes!$D$12)</f>
        <v>2.0735487688528229</v>
      </c>
      <c r="AH174" s="22">
        <f>MIN(ET_Calcs!$M172,0.8*(Calculations!AJ173+Calculations!AF174+Clima!$F172-Calculations!AG174-Constantes!$D$14))</f>
        <v>1.0605283739058717</v>
      </c>
      <c r="AI174" s="22">
        <f>MAX(0,AJ173+AF174+Clima!$F172-Calculations!AG174-Calculations!AH174-Constantes!$E$24)</f>
        <v>0</v>
      </c>
      <c r="AJ174" s="22">
        <f>AJ173+AF174+Clima!$F172-Calculations!AG174-Calculations!AH174-Calculations!AI174</f>
        <v>102.13606565530677</v>
      </c>
      <c r="AK174" s="21"/>
    </row>
    <row r="175" spans="2:37" x14ac:dyDescent="0.25">
      <c r="B175" s="17"/>
      <c r="C175" s="22">
        <v>170</v>
      </c>
      <c r="D175" s="22">
        <f>ET_Calcs!$I173*((1-Constantes!$D$21)*ET_Calcs!$K173+ET_Calcs!$L173)</f>
        <v>1.1097146954218156</v>
      </c>
      <c r="E175" s="22">
        <f>MIN(D175*Constantes!$D$19,0.8*(H174+Clima!$F173-F175-G175-Constantes!$D$12))</f>
        <v>0.65657445911824064</v>
      </c>
      <c r="F175" s="22">
        <f>IF(Clima!$F173&gt;0.05*Constantes!$D$20,((Clima!$F173-0.05*Constantes!$D$20)^2)/(Clima!$F173+0.95*Constantes!$D$20),0)</f>
        <v>0</v>
      </c>
      <c r="G175" s="22">
        <f>MAX(0,H174+Clima!$F173-F175-Constantes!$D$11)</f>
        <v>0</v>
      </c>
      <c r="H175" s="22">
        <f>H174+Clima!$F173-F175-E175-G175</f>
        <v>34.118474711966158</v>
      </c>
      <c r="I175" s="20"/>
      <c r="J175" s="22">
        <v>170</v>
      </c>
      <c r="K175" s="22">
        <f>ET_Calcs!$I173*((1-Constantes!$E$21)*ET_Calcs!$K173+ET_Calcs!$L173)</f>
        <v>1.1097146954218156</v>
      </c>
      <c r="L175" s="22">
        <f>MIN(K175*Constantes!$E$19,0.8*(O174+Clima!$F173-M175-N175-Constantes!$D$12))</f>
        <v>0.65657445911824064</v>
      </c>
      <c r="M175" s="22">
        <f>IF(Clima!$F173&gt;0.05*Constantes!$E$20,((Clima!$F173-0.05*Constantes!$E$20)^2)/(Clima!$F173+0.95*Constantes!$E$20),0)</f>
        <v>0</v>
      </c>
      <c r="N175" s="22">
        <f>MAX(0,O174+Clima!$F173-M175-Constantes!$D$11)</f>
        <v>0</v>
      </c>
      <c r="O175" s="22">
        <f>O174+Clima!$F173-M175-L175-N175</f>
        <v>34.118474711966158</v>
      </c>
      <c r="P175" s="22">
        <f>P174+(Coeficientes!$D$22*N175-Q175)/Coeficientes!$D$23</f>
        <v>0</v>
      </c>
      <c r="Q175" s="22">
        <f>10*Coeficientes!$D$24*P174/Constantes!$E$29</f>
        <v>0</v>
      </c>
      <c r="R175" s="22">
        <f>10000*(M175+Q175)*Escenarios!$E$7/Escenarios!$E$8</f>
        <v>0</v>
      </c>
      <c r="S175" s="22">
        <f>MAX(0,Constantes!$D$15/((Calculations!V174+Calculations!R175+Clima!$F173)^2)+Coeficientes!$D$12)</f>
        <v>2.9346370738528633</v>
      </c>
      <c r="T175" s="22">
        <f>MIN(ET_Calcs!$M173,0.8*(Calculations!V174+Calculations!R175+Clima!$F173-Calculations!S175-Constantes!$D$14))</f>
        <v>1.0655812845084267</v>
      </c>
      <c r="U175" s="22">
        <f>MAX(0,V174+R175+Clima!$F173-Calculations!S175-Calculations!T175-Constantes!$E$24)</f>
        <v>0</v>
      </c>
      <c r="V175" s="22">
        <f>V174+R175+Clima!$F173-Calculations!S175-Calculations!T175-Calculations!U175</f>
        <v>392.32412640294018</v>
      </c>
      <c r="W175" s="20"/>
      <c r="X175" s="22">
        <v>170</v>
      </c>
      <c r="Y175" s="22">
        <f>ET_Calcs!$I173*((1-Constantes!$F$21)*ET_Calcs!$K173+ET_Calcs!$L173)</f>
        <v>1.1097146954218156</v>
      </c>
      <c r="Z175" s="22">
        <f>MIN(Y175*Constantes!$F$19,0.8*(AC174+Clima!$F173-AA175-AB175-Constantes!$D$12))</f>
        <v>0.65657445911824064</v>
      </c>
      <c r="AA175" s="22">
        <f>IF(Clima!$F173&gt;0.05*Constantes!$F$20,((Clima!$F173-0.05*Constantes!$F$20)^2)/(Clima!$F173+0.95*Constantes!$F$20),0)</f>
        <v>0</v>
      </c>
      <c r="AB175" s="22">
        <f>MAX(0,AC174+Clima!$F173-AA175-Constantes!$D$11)</f>
        <v>0</v>
      </c>
      <c r="AC175" s="22">
        <f>AC174+Clima!$F173-AA175-Z175-AB175</f>
        <v>34.118474711966158</v>
      </c>
      <c r="AD175" s="22">
        <f>AD174+(Coeficientes!$D$22*AB175-AE175)/Coeficientes!$D$23</f>
        <v>0</v>
      </c>
      <c r="AE175" s="22">
        <f>10*Coeficientes!$D$24*AD174/Constantes!$F$29</f>
        <v>0</v>
      </c>
      <c r="AF175" s="22">
        <f>10000*(AA175+AE175)*Escenarios!$F$7/Escenarios!$F$8</f>
        <v>0</v>
      </c>
      <c r="AG175" s="22">
        <f>MAX(0,Constantes!$D$15/((Calculations!AJ174+Calculations!AF175+Clima!$F173)^2)+Coeficientes!$D$12)</f>
        <v>2.0158195410836779</v>
      </c>
      <c r="AH175" s="22">
        <f>MIN(ET_Calcs!$M173,0.8*(Calculations!AJ174+Calculations!AF175+Clima!$F173-Calculations!AG175-Constantes!$D$14))</f>
        <v>1.0655812845084267</v>
      </c>
      <c r="AI175" s="22">
        <f>MAX(0,AJ174+AF175+Clima!$F173-Calculations!AG175-Calculations!AH175-Constantes!$E$24)</f>
        <v>0</v>
      </c>
      <c r="AJ175" s="22">
        <f>AJ174+AF175+Clima!$F173-Calculations!AG175-Calculations!AH175-Calculations!AI175</f>
        <v>99.054664829714667</v>
      </c>
      <c r="AK175" s="21"/>
    </row>
    <row r="176" spans="2:37" x14ac:dyDescent="0.25">
      <c r="B176" s="17"/>
      <c r="C176" s="22">
        <v>171</v>
      </c>
      <c r="D176" s="22">
        <f>ET_Calcs!$I174*((1-Constantes!$D$21)*ET_Calcs!$K174+ET_Calcs!$L174)</f>
        <v>1.0938574378305463</v>
      </c>
      <c r="E176" s="22">
        <f>MIN(D176*Constantes!$D$19,0.8*(H175+Clima!$F174-F176-G176-Constantes!$D$12))</f>
        <v>0.647192344626075</v>
      </c>
      <c r="F176" s="22">
        <f>IF(Clima!$F174&gt;0.05*Constantes!$D$20,((Clima!$F174-0.05*Constantes!$D$20)^2)/(Clima!$F174+0.95*Constantes!$D$20),0)</f>
        <v>0</v>
      </c>
      <c r="G176" s="22">
        <f>MAX(0,H175+Clima!$F174-F176-Constantes!$D$11)</f>
        <v>0</v>
      </c>
      <c r="H176" s="22">
        <f>H175+Clima!$F174-F176-E176-G176</f>
        <v>33.471282367340081</v>
      </c>
      <c r="I176" s="20"/>
      <c r="J176" s="22">
        <v>171</v>
      </c>
      <c r="K176" s="22">
        <f>ET_Calcs!$I174*((1-Constantes!$E$21)*ET_Calcs!$K174+ET_Calcs!$L174)</f>
        <v>1.0938574378305463</v>
      </c>
      <c r="L176" s="22">
        <f>MIN(K176*Constantes!$E$19,0.8*(O175+Clima!$F174-M176-N176-Constantes!$D$12))</f>
        <v>0.647192344626075</v>
      </c>
      <c r="M176" s="22">
        <f>IF(Clima!$F174&gt;0.05*Constantes!$E$20,((Clima!$F174-0.05*Constantes!$E$20)^2)/(Clima!$F174+0.95*Constantes!$E$20),0)</f>
        <v>0</v>
      </c>
      <c r="N176" s="22">
        <f>MAX(0,O175+Clima!$F174-M176-Constantes!$D$11)</f>
        <v>0</v>
      </c>
      <c r="O176" s="22">
        <f>O175+Clima!$F174-M176-L176-N176</f>
        <v>33.471282367340081</v>
      </c>
      <c r="P176" s="22">
        <f>P175+(Coeficientes!$D$22*N176-Q176)/Coeficientes!$D$23</f>
        <v>0</v>
      </c>
      <c r="Q176" s="22">
        <f>10*Coeficientes!$D$24*P175/Constantes!$E$29</f>
        <v>0</v>
      </c>
      <c r="R176" s="22">
        <f>10000*(M176+Q176)*Escenarios!$E$7/Escenarios!$E$8</f>
        <v>0</v>
      </c>
      <c r="S176" s="22">
        <f>MAX(0,Constantes!$D$15/((Calculations!V175+Calculations!R176+Clima!$F174)^2)+Coeficientes!$D$12)</f>
        <v>2.9332973705811285</v>
      </c>
      <c r="T176" s="22">
        <f>MIN(ET_Calcs!$M174,0.8*(Calculations!V175+Calculations!R176+Clima!$F174-Calculations!S176-Constantes!$D$14))</f>
        <v>1.0504142823332976</v>
      </c>
      <c r="U176" s="22">
        <f>MAX(0,V175+R176+Clima!$F174-Calculations!S176-Calculations!T176-Constantes!$E$24)</f>
        <v>0</v>
      </c>
      <c r="V176" s="22">
        <f>V175+R176+Clima!$F174-Calculations!S176-Calculations!T176-Calculations!U176</f>
        <v>388.34041475002579</v>
      </c>
      <c r="W176" s="20"/>
      <c r="X176" s="22">
        <v>171</v>
      </c>
      <c r="Y176" s="22">
        <f>ET_Calcs!$I174*((1-Constantes!$F$21)*ET_Calcs!$K174+ET_Calcs!$L174)</f>
        <v>1.0938574378305463</v>
      </c>
      <c r="Z176" s="22">
        <f>MIN(Y176*Constantes!$F$19,0.8*(AC175+Clima!$F174-AA176-AB176-Constantes!$D$12))</f>
        <v>0.647192344626075</v>
      </c>
      <c r="AA176" s="22">
        <f>IF(Clima!$F174&gt;0.05*Constantes!$F$20,((Clima!$F174-0.05*Constantes!$F$20)^2)/(Clima!$F174+0.95*Constantes!$F$20),0)</f>
        <v>0</v>
      </c>
      <c r="AB176" s="22">
        <f>MAX(0,AC175+Clima!$F174-AA176-Constantes!$D$11)</f>
        <v>0</v>
      </c>
      <c r="AC176" s="22">
        <f>AC175+Clima!$F174-AA176-Z176-AB176</f>
        <v>33.471282367340081</v>
      </c>
      <c r="AD176" s="22">
        <f>AD175+(Coeficientes!$D$22*AB176-AE176)/Coeficientes!$D$23</f>
        <v>0</v>
      </c>
      <c r="AE176" s="22">
        <f>10*Coeficientes!$D$24*AD175/Constantes!$F$29</f>
        <v>0</v>
      </c>
      <c r="AF176" s="22">
        <f>10000*(AA176+AE176)*Escenarios!$F$7/Escenarios!$F$8</f>
        <v>0</v>
      </c>
      <c r="AG176" s="22">
        <f>MAX(0,Constantes!$D$15/((Calculations!AJ175+Calculations!AF176+Clima!$F174)^2)+Coeficientes!$D$12)</f>
        <v>1.953635200367718</v>
      </c>
      <c r="AH176" s="22">
        <f>MIN(ET_Calcs!$M174,0.8*(Calculations!AJ175+Calculations!AF176+Clima!$F174-Calculations!AG176-Constantes!$D$14))</f>
        <v>1.0504142823332976</v>
      </c>
      <c r="AI176" s="22">
        <f>MAX(0,AJ175+AF176+Clima!$F174-Calculations!AG176-Calculations!AH176-Constantes!$E$24)</f>
        <v>0</v>
      </c>
      <c r="AJ176" s="22">
        <f>AJ175+AF176+Clima!$F174-Calculations!AG176-Calculations!AH176-Calculations!AI176</f>
        <v>96.050615347013661</v>
      </c>
      <c r="AK176" s="21"/>
    </row>
    <row r="177" spans="2:37" x14ac:dyDescent="0.25">
      <c r="B177" s="17"/>
      <c r="C177" s="22">
        <v>172</v>
      </c>
      <c r="D177" s="22">
        <f>ET_Calcs!$I175*((1-Constantes!$D$21)*ET_Calcs!$K175+ET_Calcs!$L175)</f>
        <v>1.0934822279691347</v>
      </c>
      <c r="E177" s="22">
        <f>MIN(D177*Constantes!$D$19,0.8*(H176+Clima!$F175-F177-G177-Constantes!$D$12))</f>
        <v>0.64697034773549722</v>
      </c>
      <c r="F177" s="22">
        <f>IF(Clima!$F175&gt;0.05*Constantes!$D$20,((Clima!$F175-0.05*Constantes!$D$20)^2)/(Clima!$F175+0.95*Constantes!$D$20),0)</f>
        <v>0</v>
      </c>
      <c r="G177" s="22">
        <f>MAX(0,H176+Clima!$F175-F177-Constantes!$D$11)</f>
        <v>0</v>
      </c>
      <c r="H177" s="22">
        <f>H176+Clima!$F175-F177-E177-G177</f>
        <v>32.824312019604584</v>
      </c>
      <c r="I177" s="20"/>
      <c r="J177" s="22">
        <v>172</v>
      </c>
      <c r="K177" s="22">
        <f>ET_Calcs!$I175*((1-Constantes!$E$21)*ET_Calcs!$K175+ET_Calcs!$L175)</f>
        <v>1.0934822279691347</v>
      </c>
      <c r="L177" s="22">
        <f>MIN(K177*Constantes!$E$19,0.8*(O176+Clima!$F175-M177-N177-Constantes!$D$12))</f>
        <v>0.64697034773549722</v>
      </c>
      <c r="M177" s="22">
        <f>IF(Clima!$F175&gt;0.05*Constantes!$E$20,((Clima!$F175-0.05*Constantes!$E$20)^2)/(Clima!$F175+0.95*Constantes!$E$20),0)</f>
        <v>0</v>
      </c>
      <c r="N177" s="22">
        <f>MAX(0,O176+Clima!$F175-M177-Constantes!$D$11)</f>
        <v>0</v>
      </c>
      <c r="O177" s="22">
        <f>O176+Clima!$F175-M177-L177-N177</f>
        <v>32.824312019604584</v>
      </c>
      <c r="P177" s="22">
        <f>P176+(Coeficientes!$D$22*N177-Q177)/Coeficientes!$D$23</f>
        <v>0</v>
      </c>
      <c r="Q177" s="22">
        <f>10*Coeficientes!$D$24*P176/Constantes!$E$29</f>
        <v>0</v>
      </c>
      <c r="R177" s="22">
        <f>10000*(M177+Q177)*Escenarios!$E$7/Escenarios!$E$8</f>
        <v>0</v>
      </c>
      <c r="S177" s="22">
        <f>MAX(0,Constantes!$D$15/((Calculations!V176+Calculations!R177+Clima!$F175)^2)+Coeficientes!$D$12)</f>
        <v>2.9319218404012135</v>
      </c>
      <c r="T177" s="22">
        <f>MIN(ET_Calcs!$M175,0.8*(Calculations!V176+Calculations!R177+Clima!$F175-Calculations!S177-Constantes!$D$14))</f>
        <v>1.0500482239319207</v>
      </c>
      <c r="U177" s="22">
        <f>MAX(0,V176+R177+Clima!$F175-Calculations!S177-Calculations!T177-Constantes!$E$24)</f>
        <v>0</v>
      </c>
      <c r="V177" s="22">
        <f>V176+R177+Clima!$F175-Calculations!S177-Calculations!T177-Calculations!U177</f>
        <v>384.35844468569263</v>
      </c>
      <c r="W177" s="20"/>
      <c r="X177" s="22">
        <v>172</v>
      </c>
      <c r="Y177" s="22">
        <f>ET_Calcs!$I175*((1-Constantes!$F$21)*ET_Calcs!$K175+ET_Calcs!$L175)</f>
        <v>1.0934822279691347</v>
      </c>
      <c r="Z177" s="22">
        <f>MIN(Y177*Constantes!$F$19,0.8*(AC176+Clima!$F175-AA177-AB177-Constantes!$D$12))</f>
        <v>0.64697034773549722</v>
      </c>
      <c r="AA177" s="22">
        <f>IF(Clima!$F175&gt;0.05*Constantes!$F$20,((Clima!$F175-0.05*Constantes!$F$20)^2)/(Clima!$F175+0.95*Constantes!$F$20),0)</f>
        <v>0</v>
      </c>
      <c r="AB177" s="22">
        <f>MAX(0,AC176+Clima!$F175-AA177-Constantes!$D$11)</f>
        <v>0</v>
      </c>
      <c r="AC177" s="22">
        <f>AC176+Clima!$F175-AA177-Z177-AB177</f>
        <v>32.824312019604584</v>
      </c>
      <c r="AD177" s="22">
        <f>AD176+(Coeficientes!$D$22*AB177-AE177)/Coeficientes!$D$23</f>
        <v>0</v>
      </c>
      <c r="AE177" s="22">
        <f>10*Coeficientes!$D$24*AD176/Constantes!$F$29</f>
        <v>0</v>
      </c>
      <c r="AF177" s="22">
        <f>10000*(AA177+AE177)*Escenarios!$F$7/Escenarios!$F$8</f>
        <v>0</v>
      </c>
      <c r="AG177" s="22">
        <f>MAX(0,Constantes!$D$15/((Calculations!AJ176+Calculations!AF177+Clima!$F175)^2)+Coeficientes!$D$12)</f>
        <v>1.8871601120011825</v>
      </c>
      <c r="AH177" s="22">
        <f>MIN(ET_Calcs!$M175,0.8*(Calculations!AJ176+Calculations!AF177+Clima!$F175-Calculations!AG177-Constantes!$D$14))</f>
        <v>1.0500482239319207</v>
      </c>
      <c r="AI177" s="22">
        <f>MAX(0,AJ176+AF177+Clima!$F175-Calculations!AG177-Calculations!AH177-Constantes!$E$24)</f>
        <v>0</v>
      </c>
      <c r="AJ177" s="22">
        <f>AJ176+AF177+Clima!$F175-Calculations!AG177-Calculations!AH177-Calculations!AI177</f>
        <v>93.113407011080554</v>
      </c>
      <c r="AK177" s="21"/>
    </row>
    <row r="178" spans="2:37" x14ac:dyDescent="0.25">
      <c r="B178" s="17"/>
      <c r="C178" s="22">
        <v>173</v>
      </c>
      <c r="D178" s="22">
        <f>ET_Calcs!$I176*((1-Constantes!$D$21)*ET_Calcs!$K176+ET_Calcs!$L176)</f>
        <v>1.0902776117952491</v>
      </c>
      <c r="E178" s="22">
        <f>MIN(D178*Constantes!$D$19,0.8*(H177+Clima!$F176-F178-G178-Constantes!$D$12))</f>
        <v>0.64507430261711596</v>
      </c>
      <c r="F178" s="22">
        <f>IF(Clima!$F176&gt;0.05*Constantes!$D$20,((Clima!$F176-0.05*Constantes!$D$20)^2)/(Clima!$F176+0.95*Constantes!$D$20),0)</f>
        <v>0</v>
      </c>
      <c r="G178" s="22">
        <f>MAX(0,H177+Clima!$F176-F178-Constantes!$D$11)</f>
        <v>0</v>
      </c>
      <c r="H178" s="22">
        <f>H177+Clima!$F176-F178-E178-G178</f>
        <v>32.179237716987465</v>
      </c>
      <c r="I178" s="20"/>
      <c r="J178" s="22">
        <v>173</v>
      </c>
      <c r="K178" s="22">
        <f>ET_Calcs!$I176*((1-Constantes!$E$21)*ET_Calcs!$K176+ET_Calcs!$L176)</f>
        <v>1.0902776117952491</v>
      </c>
      <c r="L178" s="22">
        <f>MIN(K178*Constantes!$E$19,0.8*(O177+Clima!$F176-M178-N178-Constantes!$D$12))</f>
        <v>0.64507430261711596</v>
      </c>
      <c r="M178" s="22">
        <f>IF(Clima!$F176&gt;0.05*Constantes!$E$20,((Clima!$F176-0.05*Constantes!$E$20)^2)/(Clima!$F176+0.95*Constantes!$E$20),0)</f>
        <v>0</v>
      </c>
      <c r="N178" s="22">
        <f>MAX(0,O177+Clima!$F176-M178-Constantes!$D$11)</f>
        <v>0</v>
      </c>
      <c r="O178" s="22">
        <f>O177+Clima!$F176-M178-L178-N178</f>
        <v>32.179237716987465</v>
      </c>
      <c r="P178" s="22">
        <f>P177+(Coeficientes!$D$22*N178-Q178)/Coeficientes!$D$23</f>
        <v>0</v>
      </c>
      <c r="Q178" s="22">
        <f>10*Coeficientes!$D$24*P177/Constantes!$E$29</f>
        <v>0</v>
      </c>
      <c r="R178" s="22">
        <f>10000*(M178+Q178)*Escenarios!$E$7/Escenarios!$E$8</f>
        <v>0</v>
      </c>
      <c r="S178" s="22">
        <f>MAX(0,Constantes!$D$15/((Calculations!V177+Calculations!R178+Clima!$F176)^2)+Coeficientes!$D$12)</f>
        <v>2.9305039481994246</v>
      </c>
      <c r="T178" s="22">
        <f>MIN(ET_Calcs!$M176,0.8*(Calculations!V177+Calculations!R178+Clima!$F176-Calculations!S178-Constantes!$D$14))</f>
        <v>1.0469829852817525</v>
      </c>
      <c r="U178" s="22">
        <f>MAX(0,V177+R178+Clima!$F176-Calculations!S178-Calculations!T178-Constantes!$E$24)</f>
        <v>0</v>
      </c>
      <c r="V178" s="22">
        <f>V177+R178+Clima!$F176-Calculations!S178-Calculations!T178-Calculations!U178</f>
        <v>380.38095775221143</v>
      </c>
      <c r="W178" s="20"/>
      <c r="X178" s="22">
        <v>173</v>
      </c>
      <c r="Y178" s="22">
        <f>ET_Calcs!$I176*((1-Constantes!$F$21)*ET_Calcs!$K176+ET_Calcs!$L176)</f>
        <v>1.0902776117952491</v>
      </c>
      <c r="Z178" s="22">
        <f>MIN(Y178*Constantes!$F$19,0.8*(AC177+Clima!$F176-AA178-AB178-Constantes!$D$12))</f>
        <v>0.64507430261711596</v>
      </c>
      <c r="AA178" s="22">
        <f>IF(Clima!$F176&gt;0.05*Constantes!$F$20,((Clima!$F176-0.05*Constantes!$F$20)^2)/(Clima!$F176+0.95*Constantes!$F$20),0)</f>
        <v>0</v>
      </c>
      <c r="AB178" s="22">
        <f>MAX(0,AC177+Clima!$F176-AA178-Constantes!$D$11)</f>
        <v>0</v>
      </c>
      <c r="AC178" s="22">
        <f>AC177+Clima!$F176-AA178-Z178-AB178</f>
        <v>32.179237716987465</v>
      </c>
      <c r="AD178" s="22">
        <f>AD177+(Coeficientes!$D$22*AB178-AE178)/Coeficientes!$D$23</f>
        <v>0</v>
      </c>
      <c r="AE178" s="22">
        <f>10*Coeficientes!$D$24*AD177/Constantes!$F$29</f>
        <v>0</v>
      </c>
      <c r="AF178" s="22">
        <f>10000*(AA178+AE178)*Escenarios!$F$7/Escenarios!$F$8</f>
        <v>0</v>
      </c>
      <c r="AG178" s="22">
        <f>MAX(0,Constantes!$D$15/((Calculations!AJ177+Calculations!AF178+Clima!$F176)^2)+Coeficientes!$D$12)</f>
        <v>1.8158450045821355</v>
      </c>
      <c r="AH178" s="22">
        <f>MIN(ET_Calcs!$M176,0.8*(Calculations!AJ177+Calculations!AF178+Clima!$F176-Calculations!AG178-Constantes!$D$14))</f>
        <v>1.0469829852817525</v>
      </c>
      <c r="AI178" s="22">
        <f>MAX(0,AJ177+AF178+Clima!$F176-Calculations!AG178-Calculations!AH178-Constantes!$E$24)</f>
        <v>0</v>
      </c>
      <c r="AJ178" s="22">
        <f>AJ177+AF178+Clima!$F176-Calculations!AG178-Calculations!AH178-Calculations!AI178</f>
        <v>90.250579021216666</v>
      </c>
      <c r="AK178" s="21"/>
    </row>
    <row r="179" spans="2:37" x14ac:dyDescent="0.25">
      <c r="B179" s="17"/>
      <c r="C179" s="22">
        <v>174</v>
      </c>
      <c r="D179" s="22">
        <f>ET_Calcs!$I177*((1-Constantes!$D$21)*ET_Calcs!$K177+ET_Calcs!$L177)</f>
        <v>1.0630280256788669</v>
      </c>
      <c r="E179" s="22">
        <f>MIN(D179*Constantes!$D$19,0.8*(H178+Clima!$F177-F179-G179-Constantes!$D$12))</f>
        <v>0.62895179622932873</v>
      </c>
      <c r="F179" s="22">
        <f>IF(Clima!$F177&gt;0.05*Constantes!$D$20,((Clima!$F177-0.05*Constantes!$D$20)^2)/(Clima!$F177+0.95*Constantes!$D$20),0)</f>
        <v>0</v>
      </c>
      <c r="G179" s="22">
        <f>MAX(0,H178+Clima!$F177-F179-Constantes!$D$11)</f>
        <v>0</v>
      </c>
      <c r="H179" s="22">
        <f>H178+Clima!$F177-F179-E179-G179</f>
        <v>31.550285920758135</v>
      </c>
      <c r="I179" s="20"/>
      <c r="J179" s="22">
        <v>174</v>
      </c>
      <c r="K179" s="22">
        <f>ET_Calcs!$I177*((1-Constantes!$E$21)*ET_Calcs!$K177+ET_Calcs!$L177)</f>
        <v>1.0630280256788669</v>
      </c>
      <c r="L179" s="22">
        <f>MIN(K179*Constantes!$E$19,0.8*(O178+Clima!$F177-M179-N179-Constantes!$D$12))</f>
        <v>0.62895179622932873</v>
      </c>
      <c r="M179" s="22">
        <f>IF(Clima!$F177&gt;0.05*Constantes!$E$20,((Clima!$F177-0.05*Constantes!$E$20)^2)/(Clima!$F177+0.95*Constantes!$E$20),0)</f>
        <v>0</v>
      </c>
      <c r="N179" s="22">
        <f>MAX(0,O178+Clima!$F177-M179-Constantes!$D$11)</f>
        <v>0</v>
      </c>
      <c r="O179" s="22">
        <f>O178+Clima!$F177-M179-L179-N179</f>
        <v>31.550285920758135</v>
      </c>
      <c r="P179" s="22">
        <f>P178+(Coeficientes!$D$22*N179-Q179)/Coeficientes!$D$23</f>
        <v>0</v>
      </c>
      <c r="Q179" s="22">
        <f>10*Coeficientes!$D$24*P178/Constantes!$E$29</f>
        <v>0</v>
      </c>
      <c r="R179" s="22">
        <f>10000*(M179+Q179)*Escenarios!$E$7/Escenarios!$E$8</f>
        <v>0</v>
      </c>
      <c r="S179" s="22">
        <f>MAX(0,Constantes!$D$15/((Calculations!V178+Calculations!R179+Clima!$F177)^2)+Coeficientes!$D$12)</f>
        <v>2.9290429663314939</v>
      </c>
      <c r="T179" s="22">
        <f>MIN(ET_Calcs!$M177,0.8*(Calculations!V178+Calculations!R179+Clima!$F177-Calculations!S179-Constantes!$D$14))</f>
        <v>1.0209561324777596</v>
      </c>
      <c r="U179" s="22">
        <f>MAX(0,V178+R179+Clima!$F177-Calculations!S179-Calculations!T179-Constantes!$E$24)</f>
        <v>0</v>
      </c>
      <c r="V179" s="22">
        <f>V178+R179+Clima!$F177-Calculations!S179-Calculations!T179-Calculations!U179</f>
        <v>376.43095865340217</v>
      </c>
      <c r="W179" s="20"/>
      <c r="X179" s="22">
        <v>174</v>
      </c>
      <c r="Y179" s="22">
        <f>ET_Calcs!$I177*((1-Constantes!$F$21)*ET_Calcs!$K177+ET_Calcs!$L177)</f>
        <v>1.0630280256788669</v>
      </c>
      <c r="Z179" s="22">
        <f>MIN(Y179*Constantes!$F$19,0.8*(AC178+Clima!$F177-AA179-AB179-Constantes!$D$12))</f>
        <v>0.62895179622932873</v>
      </c>
      <c r="AA179" s="22">
        <f>IF(Clima!$F177&gt;0.05*Constantes!$F$20,((Clima!$F177-0.05*Constantes!$F$20)^2)/(Clima!$F177+0.95*Constantes!$F$20),0)</f>
        <v>0</v>
      </c>
      <c r="AB179" s="22">
        <f>MAX(0,AC178+Clima!$F177-AA179-Constantes!$D$11)</f>
        <v>0</v>
      </c>
      <c r="AC179" s="22">
        <f>AC178+Clima!$F177-AA179-Z179-AB179</f>
        <v>31.550285920758135</v>
      </c>
      <c r="AD179" s="22">
        <f>AD178+(Coeficientes!$D$22*AB179-AE179)/Coeficientes!$D$23</f>
        <v>0</v>
      </c>
      <c r="AE179" s="22">
        <f>10*Coeficientes!$D$24*AD178/Constantes!$F$29</f>
        <v>0</v>
      </c>
      <c r="AF179" s="22">
        <f>10000*(AA179+AE179)*Escenarios!$F$7/Escenarios!$F$8</f>
        <v>0</v>
      </c>
      <c r="AG179" s="22">
        <f>MAX(0,Constantes!$D$15/((Calculations!AJ178+Calculations!AF179+Clima!$F177)^2)+Coeficientes!$D$12)</f>
        <v>1.7395286084648949</v>
      </c>
      <c r="AH179" s="22">
        <f>MIN(ET_Calcs!$M177,0.8*(Calculations!AJ178+Calculations!AF179+Clima!$F177-Calculations!AG179-Constantes!$D$14))</f>
        <v>1.0209561324777596</v>
      </c>
      <c r="AI179" s="22">
        <f>MAX(0,AJ178+AF179+Clima!$F177-Calculations!AG179-Calculations!AH179-Constantes!$E$24)</f>
        <v>0</v>
      </c>
      <c r="AJ179" s="22">
        <f>AJ178+AF179+Clima!$F177-Calculations!AG179-Calculations!AH179-Calculations!AI179</f>
        <v>87.490094280274008</v>
      </c>
      <c r="AK179" s="21"/>
    </row>
    <row r="180" spans="2:37" x14ac:dyDescent="0.25">
      <c r="B180" s="17"/>
      <c r="C180" s="22">
        <v>175</v>
      </c>
      <c r="D180" s="22">
        <f>ET_Calcs!$I178*((1-Constantes!$D$21)*ET_Calcs!$K178+ET_Calcs!$L178)</f>
        <v>1.0875556008855556</v>
      </c>
      <c r="E180" s="22">
        <f>MIN(D180*Constantes!$D$19,0.8*(H179+Clima!$F178-F180-G180-Constantes!$D$12))</f>
        <v>0.64346379601742942</v>
      </c>
      <c r="F180" s="22">
        <f>IF(Clima!$F178&gt;0.05*Constantes!$D$20,((Clima!$F178-0.05*Constantes!$D$20)^2)/(Clima!$F178+0.95*Constantes!$D$20),0)</f>
        <v>0</v>
      </c>
      <c r="G180" s="22">
        <f>MAX(0,H179+Clima!$F178-F180-Constantes!$D$11)</f>
        <v>0</v>
      </c>
      <c r="H180" s="22">
        <f>H179+Clima!$F178-F180-E180-G180</f>
        <v>30.906822124740707</v>
      </c>
      <c r="I180" s="20"/>
      <c r="J180" s="22">
        <v>175</v>
      </c>
      <c r="K180" s="22">
        <f>ET_Calcs!$I178*((1-Constantes!$E$21)*ET_Calcs!$K178+ET_Calcs!$L178)</f>
        <v>1.0875556008855556</v>
      </c>
      <c r="L180" s="22">
        <f>MIN(K180*Constantes!$E$19,0.8*(O179+Clima!$F178-M180-N180-Constantes!$D$12))</f>
        <v>0.64346379601742942</v>
      </c>
      <c r="M180" s="22">
        <f>IF(Clima!$F178&gt;0.05*Constantes!$E$20,((Clima!$F178-0.05*Constantes!$E$20)^2)/(Clima!$F178+0.95*Constantes!$E$20),0)</f>
        <v>0</v>
      </c>
      <c r="N180" s="22">
        <f>MAX(0,O179+Clima!$F178-M180-Constantes!$D$11)</f>
        <v>0</v>
      </c>
      <c r="O180" s="22">
        <f>O179+Clima!$F178-M180-L180-N180</f>
        <v>30.906822124740707</v>
      </c>
      <c r="P180" s="22">
        <f>P179+(Coeficientes!$D$22*N180-Q180)/Coeficientes!$D$23</f>
        <v>0</v>
      </c>
      <c r="Q180" s="22">
        <f>10*Coeficientes!$D$24*P179/Constantes!$E$29</f>
        <v>0</v>
      </c>
      <c r="R180" s="22">
        <f>10000*(M180+Q180)*Escenarios!$E$7/Escenarios!$E$8</f>
        <v>0</v>
      </c>
      <c r="S180" s="22">
        <f>MAX(0,Constantes!$D$15/((Calculations!V179+Calculations!R180+Clima!$F178)^2)+Coeficientes!$D$12)</f>
        <v>2.9275460078941773</v>
      </c>
      <c r="T180" s="22">
        <f>MIN(ET_Calcs!$M178,0.8*(Calculations!V179+Calculations!R180+Clima!$F178-Calculations!S180-Constantes!$D$14))</f>
        <v>1.0443887473653399</v>
      </c>
      <c r="U180" s="22">
        <f>MAX(0,V179+R180+Clima!$F178-Calculations!S180-Calculations!T180-Constantes!$E$24)</f>
        <v>0</v>
      </c>
      <c r="V180" s="22">
        <f>V179+R180+Clima!$F178-Calculations!S180-Calculations!T180-Calculations!U180</f>
        <v>372.45902389814262</v>
      </c>
      <c r="W180" s="20"/>
      <c r="X180" s="22">
        <v>175</v>
      </c>
      <c r="Y180" s="22">
        <f>ET_Calcs!$I178*((1-Constantes!$F$21)*ET_Calcs!$K178+ET_Calcs!$L178)</f>
        <v>1.0875556008855556</v>
      </c>
      <c r="Z180" s="22">
        <f>MIN(Y180*Constantes!$F$19,0.8*(AC179+Clima!$F178-AA180-AB180-Constantes!$D$12))</f>
        <v>0.64346379601742942</v>
      </c>
      <c r="AA180" s="22">
        <f>IF(Clima!$F178&gt;0.05*Constantes!$F$20,((Clima!$F178-0.05*Constantes!$F$20)^2)/(Clima!$F178+0.95*Constantes!$F$20),0)</f>
        <v>0</v>
      </c>
      <c r="AB180" s="22">
        <f>MAX(0,AC179+Clima!$F178-AA180-Constantes!$D$11)</f>
        <v>0</v>
      </c>
      <c r="AC180" s="22">
        <f>AC179+Clima!$F178-AA180-Z180-AB180</f>
        <v>30.906822124740707</v>
      </c>
      <c r="AD180" s="22">
        <f>AD179+(Coeficientes!$D$22*AB180-AE180)/Coeficientes!$D$23</f>
        <v>0</v>
      </c>
      <c r="AE180" s="22">
        <f>10*Coeficientes!$D$24*AD179/Constantes!$F$29</f>
        <v>0</v>
      </c>
      <c r="AF180" s="22">
        <f>10000*(AA180+AE180)*Escenarios!$F$7/Escenarios!$F$8</f>
        <v>0</v>
      </c>
      <c r="AG180" s="22">
        <f>MAX(0,Constantes!$D$15/((Calculations!AJ179+Calculations!AF180+Clima!$F178)^2)+Coeficientes!$D$12)</f>
        <v>1.6587330669850362</v>
      </c>
      <c r="AH180" s="22">
        <f>MIN(ET_Calcs!$M178,0.8*(Calculations!AJ179+Calculations!AF180+Clima!$F178-Calculations!AG180-Constantes!$D$14))</f>
        <v>1.0443887473653399</v>
      </c>
      <c r="AI180" s="22">
        <f>MAX(0,AJ179+AF180+Clima!$F178-Calculations!AG180-Calculations!AH180-Constantes!$E$24)</f>
        <v>0</v>
      </c>
      <c r="AJ180" s="22">
        <f>AJ179+AF180+Clima!$F178-Calculations!AG180-Calculations!AH180-Calculations!AI180</f>
        <v>84.786972465923625</v>
      </c>
      <c r="AK180" s="21"/>
    </row>
    <row r="181" spans="2:37" x14ac:dyDescent="0.25">
      <c r="B181" s="17"/>
      <c r="C181" s="22">
        <v>176</v>
      </c>
      <c r="D181" s="22">
        <f>ET_Calcs!$I179*((1-Constantes!$D$21)*ET_Calcs!$K179+ET_Calcs!$L179)</f>
        <v>1.0546829320959719</v>
      </c>
      <c r="E181" s="22">
        <f>MIN(D181*Constantes!$D$19,0.8*(H180+Clima!$F179-F181-G181-Constantes!$D$12))</f>
        <v>0.62401433317861399</v>
      </c>
      <c r="F181" s="22">
        <f>IF(Clima!$F179&gt;0.05*Constantes!$D$20,((Clima!$F179-0.05*Constantes!$D$20)^2)/(Clima!$F179+0.95*Constantes!$D$20),0)</f>
        <v>0</v>
      </c>
      <c r="G181" s="22">
        <f>MAX(0,H180+Clima!$F179-F181-Constantes!$D$11)</f>
        <v>0</v>
      </c>
      <c r="H181" s="22">
        <f>H180+Clima!$F179-F181-E181-G181</f>
        <v>30.282807791562092</v>
      </c>
      <c r="I181" s="20"/>
      <c r="J181" s="22">
        <v>176</v>
      </c>
      <c r="K181" s="22">
        <f>ET_Calcs!$I179*((1-Constantes!$E$21)*ET_Calcs!$K179+ET_Calcs!$L179)</f>
        <v>1.0546829320959719</v>
      </c>
      <c r="L181" s="22">
        <f>MIN(K181*Constantes!$E$19,0.8*(O180+Clima!$F179-M181-N181-Constantes!$D$12))</f>
        <v>0.62401433317861399</v>
      </c>
      <c r="M181" s="22">
        <f>IF(Clima!$F179&gt;0.05*Constantes!$E$20,((Clima!$F179-0.05*Constantes!$E$20)^2)/(Clima!$F179+0.95*Constantes!$E$20),0)</f>
        <v>0</v>
      </c>
      <c r="N181" s="22">
        <f>MAX(0,O180+Clima!$F179-M181-Constantes!$D$11)</f>
        <v>0</v>
      </c>
      <c r="O181" s="22">
        <f>O180+Clima!$F179-M181-L181-N181</f>
        <v>30.282807791562092</v>
      </c>
      <c r="P181" s="22">
        <f>P180+(Coeficientes!$D$22*N181-Q181)/Coeficientes!$D$23</f>
        <v>0</v>
      </c>
      <c r="Q181" s="22">
        <f>10*Coeficientes!$D$24*P180/Constantes!$E$29</f>
        <v>0</v>
      </c>
      <c r="R181" s="22">
        <f>10000*(M181+Q181)*Escenarios!$E$7/Escenarios!$E$8</f>
        <v>0</v>
      </c>
      <c r="S181" s="22">
        <f>MAX(0,Constantes!$D$15/((Calculations!V180+Calculations!R181+Clima!$F179)^2)+Coeficientes!$D$12)</f>
        <v>2.9259924571434008</v>
      </c>
      <c r="T181" s="22">
        <f>MIN(ET_Calcs!$M179,0.8*(Calculations!V180+Calculations!R181+Clima!$F179-Calculations!S181-Constantes!$D$14))</f>
        <v>1.0130032698924178</v>
      </c>
      <c r="U181" s="22">
        <f>MAX(0,V180+R181+Clima!$F179-Calculations!S181-Calculations!T181-Constantes!$E$24)</f>
        <v>0</v>
      </c>
      <c r="V181" s="22">
        <f>V180+R181+Clima!$F179-Calculations!S181-Calculations!T181-Calculations!U181</f>
        <v>368.52002817110679</v>
      </c>
      <c r="W181" s="20"/>
      <c r="X181" s="22">
        <v>176</v>
      </c>
      <c r="Y181" s="22">
        <f>ET_Calcs!$I179*((1-Constantes!$F$21)*ET_Calcs!$K179+ET_Calcs!$L179)</f>
        <v>1.0546829320959719</v>
      </c>
      <c r="Z181" s="22">
        <f>MIN(Y181*Constantes!$F$19,0.8*(AC180+Clima!$F179-AA181-AB181-Constantes!$D$12))</f>
        <v>0.62401433317861399</v>
      </c>
      <c r="AA181" s="22">
        <f>IF(Clima!$F179&gt;0.05*Constantes!$F$20,((Clima!$F179-0.05*Constantes!$F$20)^2)/(Clima!$F179+0.95*Constantes!$F$20),0)</f>
        <v>0</v>
      </c>
      <c r="AB181" s="22">
        <f>MAX(0,AC180+Clima!$F179-AA181-Constantes!$D$11)</f>
        <v>0</v>
      </c>
      <c r="AC181" s="22">
        <f>AC180+Clima!$F179-AA181-Z181-AB181</f>
        <v>30.282807791562092</v>
      </c>
      <c r="AD181" s="22">
        <f>AD180+(Coeficientes!$D$22*AB181-AE181)/Coeficientes!$D$23</f>
        <v>0</v>
      </c>
      <c r="AE181" s="22">
        <f>10*Coeficientes!$D$24*AD180/Constantes!$F$29</f>
        <v>0</v>
      </c>
      <c r="AF181" s="22">
        <f>10000*(AA181+AE181)*Escenarios!$F$7/Escenarios!$F$8</f>
        <v>0</v>
      </c>
      <c r="AG181" s="22">
        <f>MAX(0,Constantes!$D$15/((Calculations!AJ180+Calculations!AF181+Clima!$F179)^2)+Coeficientes!$D$12)</f>
        <v>1.5718470181681203</v>
      </c>
      <c r="AH181" s="22">
        <f>MIN(ET_Calcs!$M179,0.8*(Calculations!AJ180+Calculations!AF181+Clima!$F179-Calculations!AG181-Constantes!$D$14))</f>
        <v>1.0130032698924178</v>
      </c>
      <c r="AI181" s="22">
        <f>MAX(0,AJ180+AF181+Clima!$F179-Calculations!AG181-Calculations!AH181-Constantes!$E$24)</f>
        <v>0</v>
      </c>
      <c r="AJ181" s="22">
        <f>AJ180+AF181+Clima!$F179-Calculations!AG181-Calculations!AH181-Calculations!AI181</f>
        <v>82.202122177863089</v>
      </c>
      <c r="AK181" s="21"/>
    </row>
    <row r="182" spans="2:37" x14ac:dyDescent="0.25">
      <c r="B182" s="17"/>
      <c r="C182" s="22">
        <v>177</v>
      </c>
      <c r="D182" s="22">
        <f>ET_Calcs!$I180*((1-Constantes!$D$21)*ET_Calcs!$K180+ET_Calcs!$L180)</f>
        <v>1.0614011246822523</v>
      </c>
      <c r="E182" s="22">
        <f>MIN(D182*Constantes!$D$19,0.8*(H181+Clima!$F180-F182-G182-Constantes!$D$12))</f>
        <v>0.62798922301452131</v>
      </c>
      <c r="F182" s="22">
        <f>IF(Clima!$F180&gt;0.05*Constantes!$D$20,((Clima!$F180-0.05*Constantes!$D$20)^2)/(Clima!$F180+0.95*Constantes!$D$20),0)</f>
        <v>0</v>
      </c>
      <c r="G182" s="22">
        <f>MAX(0,H181+Clima!$F180-F182-Constantes!$D$11)</f>
        <v>0</v>
      </c>
      <c r="H182" s="22">
        <f>H181+Clima!$F180-F182-E182-G182</f>
        <v>29.654818568547572</v>
      </c>
      <c r="I182" s="20"/>
      <c r="J182" s="22">
        <v>177</v>
      </c>
      <c r="K182" s="22">
        <f>ET_Calcs!$I180*((1-Constantes!$E$21)*ET_Calcs!$K180+ET_Calcs!$L180)</f>
        <v>1.0614011246822523</v>
      </c>
      <c r="L182" s="22">
        <f>MIN(K182*Constantes!$E$19,0.8*(O181+Clima!$F180-M182-N182-Constantes!$D$12))</f>
        <v>0.62798922301452131</v>
      </c>
      <c r="M182" s="22">
        <f>IF(Clima!$F180&gt;0.05*Constantes!$E$20,((Clima!$F180-0.05*Constantes!$E$20)^2)/(Clima!$F180+0.95*Constantes!$E$20),0)</f>
        <v>0</v>
      </c>
      <c r="N182" s="22">
        <f>MAX(0,O181+Clima!$F180-M182-Constantes!$D$11)</f>
        <v>0</v>
      </c>
      <c r="O182" s="22">
        <f>O181+Clima!$F180-M182-L182-N182</f>
        <v>29.654818568547572</v>
      </c>
      <c r="P182" s="22">
        <f>P181+(Coeficientes!$D$22*N182-Q182)/Coeficientes!$D$23</f>
        <v>0</v>
      </c>
      <c r="Q182" s="22">
        <f>10*Coeficientes!$D$24*P181/Constantes!$E$29</f>
        <v>0</v>
      </c>
      <c r="R182" s="22">
        <f>10000*(M182+Q182)*Escenarios!$E$7/Escenarios!$E$8</f>
        <v>0</v>
      </c>
      <c r="S182" s="22">
        <f>MAX(0,Constantes!$D$15/((Calculations!V181+Calculations!R182+Clima!$F180)^2)+Coeficientes!$D$12)</f>
        <v>2.9244019148049736</v>
      </c>
      <c r="T182" s="22">
        <f>MIN(ET_Calcs!$M180,0.8*(Calculations!V181+Calculations!R182+Clima!$F180-Calculations!S182-Constantes!$D$14))</f>
        <v>1.0194316708473188</v>
      </c>
      <c r="U182" s="22">
        <f>MAX(0,V181+R182+Clima!$F180-Calculations!S182-Calculations!T182-Constantes!$E$24)</f>
        <v>0</v>
      </c>
      <c r="V182" s="22">
        <f>V181+R182+Clima!$F180-Calculations!S182-Calculations!T182-Calculations!U182</f>
        <v>364.57619458545452</v>
      </c>
      <c r="W182" s="20"/>
      <c r="X182" s="22">
        <v>177</v>
      </c>
      <c r="Y182" s="22">
        <f>ET_Calcs!$I180*((1-Constantes!$F$21)*ET_Calcs!$K180+ET_Calcs!$L180)</f>
        <v>1.0614011246822523</v>
      </c>
      <c r="Z182" s="22">
        <f>MIN(Y182*Constantes!$F$19,0.8*(AC181+Clima!$F180-AA182-AB182-Constantes!$D$12))</f>
        <v>0.62798922301452131</v>
      </c>
      <c r="AA182" s="22">
        <f>IF(Clima!$F180&gt;0.05*Constantes!$F$20,((Clima!$F180-0.05*Constantes!$F$20)^2)/(Clima!$F180+0.95*Constantes!$F$20),0)</f>
        <v>0</v>
      </c>
      <c r="AB182" s="22">
        <f>MAX(0,AC181+Clima!$F180-AA182-Constantes!$D$11)</f>
        <v>0</v>
      </c>
      <c r="AC182" s="22">
        <f>AC181+Clima!$F180-AA182-Z182-AB182</f>
        <v>29.654818568547572</v>
      </c>
      <c r="AD182" s="22">
        <f>AD181+(Coeficientes!$D$22*AB182-AE182)/Coeficientes!$D$23</f>
        <v>0</v>
      </c>
      <c r="AE182" s="22">
        <f>10*Coeficientes!$D$24*AD181/Constantes!$F$29</f>
        <v>0</v>
      </c>
      <c r="AF182" s="22">
        <f>10000*(AA182+AE182)*Escenarios!$F$7/Escenarios!$F$8</f>
        <v>0</v>
      </c>
      <c r="AG182" s="22">
        <f>MAX(0,Constantes!$D$15/((Calculations!AJ181+Calculations!AF182+Clima!$F180)^2)+Coeficientes!$D$12)</f>
        <v>1.4806181732810857</v>
      </c>
      <c r="AH182" s="22">
        <f>MIN(ET_Calcs!$M180,0.8*(Calculations!AJ181+Calculations!AF182+Clima!$F180-Calculations!AG182-Constantes!$D$14))</f>
        <v>1.0194316708473188</v>
      </c>
      <c r="AI182" s="22">
        <f>MAX(0,AJ181+AF182+Clima!$F180-Calculations!AG182-Calculations!AH182-Constantes!$E$24)</f>
        <v>0</v>
      </c>
      <c r="AJ182" s="22">
        <f>AJ181+AF182+Clima!$F180-Calculations!AG182-Calculations!AH182-Calculations!AI182</f>
        <v>79.702072333734677</v>
      </c>
      <c r="AK182" s="21"/>
    </row>
    <row r="183" spans="2:37" x14ac:dyDescent="0.25">
      <c r="B183" s="17"/>
      <c r="C183" s="22">
        <v>178</v>
      </c>
      <c r="D183" s="22">
        <f>ET_Calcs!$I181*((1-Constantes!$D$21)*ET_Calcs!$K181+ET_Calcs!$L181)</f>
        <v>1.0501749759980026</v>
      </c>
      <c r="E183" s="22">
        <f>MIN(D183*Constantes!$D$19,0.8*(H182+Clima!$F181-F183-G183-Constantes!$D$12))</f>
        <v>0.62134715318274314</v>
      </c>
      <c r="F183" s="22">
        <f>IF(Clima!$F181&gt;0.05*Constantes!$D$20,((Clima!$F181-0.05*Constantes!$D$20)^2)/(Clima!$F181+0.95*Constantes!$D$20),0)</f>
        <v>0</v>
      </c>
      <c r="G183" s="22">
        <f>MAX(0,H182+Clima!$F181-F183-Constantes!$D$11)</f>
        <v>0</v>
      </c>
      <c r="H183" s="22">
        <f>H182+Clima!$F181-F183-E183-G183</f>
        <v>29.033471415364829</v>
      </c>
      <c r="I183" s="20"/>
      <c r="J183" s="22">
        <v>178</v>
      </c>
      <c r="K183" s="22">
        <f>ET_Calcs!$I181*((1-Constantes!$E$21)*ET_Calcs!$K181+ET_Calcs!$L181)</f>
        <v>1.0501749759980026</v>
      </c>
      <c r="L183" s="22">
        <f>MIN(K183*Constantes!$E$19,0.8*(O182+Clima!$F181-M183-N183-Constantes!$D$12))</f>
        <v>0.62134715318274314</v>
      </c>
      <c r="M183" s="22">
        <f>IF(Clima!$F181&gt;0.05*Constantes!$E$20,((Clima!$F181-0.05*Constantes!$E$20)^2)/(Clima!$F181+0.95*Constantes!$E$20),0)</f>
        <v>0</v>
      </c>
      <c r="N183" s="22">
        <f>MAX(0,O182+Clima!$F181-M183-Constantes!$D$11)</f>
        <v>0</v>
      </c>
      <c r="O183" s="22">
        <f>O182+Clima!$F181-M183-L183-N183</f>
        <v>29.033471415364829</v>
      </c>
      <c r="P183" s="22">
        <f>P182+(Coeficientes!$D$22*N183-Q183)/Coeficientes!$D$23</f>
        <v>0</v>
      </c>
      <c r="Q183" s="22">
        <f>10*Coeficientes!$D$24*P182/Constantes!$E$29</f>
        <v>0</v>
      </c>
      <c r="R183" s="22">
        <f>10000*(M183+Q183)*Escenarios!$E$7/Escenarios!$E$8</f>
        <v>0</v>
      </c>
      <c r="S183" s="22">
        <f>MAX(0,Constantes!$D$15/((Calculations!V182+Calculations!R183+Clima!$F181)^2)+Coeficientes!$D$12)</f>
        <v>2.9227574910439529</v>
      </c>
      <c r="T183" s="22">
        <f>MIN(ET_Calcs!$M181,0.8*(Calculations!V182+Calculations!R183+Clima!$F181-Calculations!S183-Constantes!$D$14))</f>
        <v>1.0087317331616319</v>
      </c>
      <c r="U183" s="22">
        <f>MAX(0,V182+R183+Clima!$F181-Calculations!S183-Calculations!T183-Constantes!$E$24)</f>
        <v>0</v>
      </c>
      <c r="V183" s="22">
        <f>V182+R183+Clima!$F181-Calculations!S183-Calculations!T183-Calculations!U183</f>
        <v>360.6447053612489</v>
      </c>
      <c r="W183" s="20"/>
      <c r="X183" s="22">
        <v>178</v>
      </c>
      <c r="Y183" s="22">
        <f>ET_Calcs!$I181*((1-Constantes!$F$21)*ET_Calcs!$K181+ET_Calcs!$L181)</f>
        <v>1.0501749759980026</v>
      </c>
      <c r="Z183" s="22">
        <f>MIN(Y183*Constantes!$F$19,0.8*(AC182+Clima!$F181-AA183-AB183-Constantes!$D$12))</f>
        <v>0.62134715318274314</v>
      </c>
      <c r="AA183" s="22">
        <f>IF(Clima!$F181&gt;0.05*Constantes!$F$20,((Clima!$F181-0.05*Constantes!$F$20)^2)/(Clima!$F181+0.95*Constantes!$F$20),0)</f>
        <v>0</v>
      </c>
      <c r="AB183" s="22">
        <f>MAX(0,AC182+Clima!$F181-AA183-Constantes!$D$11)</f>
        <v>0</v>
      </c>
      <c r="AC183" s="22">
        <f>AC182+Clima!$F181-AA183-Z183-AB183</f>
        <v>29.033471415364829</v>
      </c>
      <c r="AD183" s="22">
        <f>AD182+(Coeficientes!$D$22*AB183-AE183)/Coeficientes!$D$23</f>
        <v>0</v>
      </c>
      <c r="AE183" s="22">
        <f>10*Coeficientes!$D$24*AD182/Constantes!$F$29</f>
        <v>0</v>
      </c>
      <c r="AF183" s="22">
        <f>10000*(AA183+AE183)*Escenarios!$F$7/Escenarios!$F$8</f>
        <v>0</v>
      </c>
      <c r="AG183" s="22">
        <f>MAX(0,Constantes!$D$15/((Calculations!AJ182+Calculations!AF183+Clima!$F181)^2)+Coeficientes!$D$12)</f>
        <v>1.3838049971949047</v>
      </c>
      <c r="AH183" s="22">
        <f>MIN(ET_Calcs!$M181,0.8*(Calculations!AJ182+Calculations!AF183+Clima!$F181-Calculations!AG183-Constantes!$D$14))</f>
        <v>1.0087317331616319</v>
      </c>
      <c r="AI183" s="22">
        <f>MAX(0,AJ182+AF183+Clima!$F181-Calculations!AG183-Calculations!AH183-Constantes!$E$24)</f>
        <v>0</v>
      </c>
      <c r="AJ183" s="22">
        <f>AJ182+AF183+Clima!$F181-Calculations!AG183-Calculations!AH183-Calculations!AI183</f>
        <v>77.309535603378151</v>
      </c>
      <c r="AK183" s="21"/>
    </row>
    <row r="184" spans="2:37" x14ac:dyDescent="0.25">
      <c r="B184" s="17"/>
      <c r="C184" s="22">
        <v>179</v>
      </c>
      <c r="D184" s="22">
        <f>ET_Calcs!$I182*((1-Constantes!$D$21)*ET_Calcs!$K182+ET_Calcs!$L182)</f>
        <v>1.0968533144599955</v>
      </c>
      <c r="E184" s="22">
        <f>MIN(D184*Constantes!$D$19,0.8*(H183+Clima!$F182-F184-G184-Constantes!$D$12))</f>
        <v>0.64896488678099162</v>
      </c>
      <c r="F184" s="22">
        <f>IF(Clima!$F182&gt;0.05*Constantes!$D$20,((Clima!$F182-0.05*Constantes!$D$20)^2)/(Clima!$F182+0.95*Constantes!$D$20),0)</f>
        <v>0</v>
      </c>
      <c r="G184" s="22">
        <f>MAX(0,H183+Clima!$F182-F184-Constantes!$D$11)</f>
        <v>0</v>
      </c>
      <c r="H184" s="22">
        <f>H183+Clima!$F182-F184-E184-G184</f>
        <v>28.384506528583838</v>
      </c>
      <c r="I184" s="20"/>
      <c r="J184" s="22">
        <v>179</v>
      </c>
      <c r="K184" s="22">
        <f>ET_Calcs!$I182*((1-Constantes!$E$21)*ET_Calcs!$K182+ET_Calcs!$L182)</f>
        <v>1.0968533144599955</v>
      </c>
      <c r="L184" s="22">
        <f>MIN(K184*Constantes!$E$19,0.8*(O183+Clima!$F182-M184-N184-Constantes!$D$12))</f>
        <v>0.64896488678099162</v>
      </c>
      <c r="M184" s="22">
        <f>IF(Clima!$F182&gt;0.05*Constantes!$E$20,((Clima!$F182-0.05*Constantes!$E$20)^2)/(Clima!$F182+0.95*Constantes!$E$20),0)</f>
        <v>0</v>
      </c>
      <c r="N184" s="22">
        <f>MAX(0,O183+Clima!$F182-M184-Constantes!$D$11)</f>
        <v>0</v>
      </c>
      <c r="O184" s="22">
        <f>O183+Clima!$F182-M184-L184-N184</f>
        <v>28.384506528583838</v>
      </c>
      <c r="P184" s="22">
        <f>P183+(Coeficientes!$D$22*N184-Q184)/Coeficientes!$D$23</f>
        <v>0</v>
      </c>
      <c r="Q184" s="22">
        <f>10*Coeficientes!$D$24*P183/Constantes!$E$29</f>
        <v>0</v>
      </c>
      <c r="R184" s="22">
        <f>10000*(M184+Q184)*Escenarios!$E$7/Escenarios!$E$8</f>
        <v>0</v>
      </c>
      <c r="S184" s="22">
        <f>MAX(0,Constantes!$D$15/((Calculations!V183+Calculations!R184+Clima!$F182)^2)+Coeficientes!$D$12)</f>
        <v>2.9210642271354228</v>
      </c>
      <c r="T184" s="22">
        <f>MIN(ET_Calcs!$M182,0.8*(Calculations!V183+Calculations!R184+Clima!$F182-Calculations!S184-Constantes!$D$14))</f>
        <v>1.0533370888010531</v>
      </c>
      <c r="U184" s="22">
        <f>MAX(0,V183+R184+Clima!$F182-Calculations!S184-Calculations!T184-Constantes!$E$24)</f>
        <v>0</v>
      </c>
      <c r="V184" s="22">
        <f>V183+R184+Clima!$F182-Calculations!S184-Calculations!T184-Calculations!U184</f>
        <v>356.67030404531238</v>
      </c>
      <c r="W184" s="20"/>
      <c r="X184" s="22">
        <v>179</v>
      </c>
      <c r="Y184" s="22">
        <f>ET_Calcs!$I182*((1-Constantes!$F$21)*ET_Calcs!$K182+ET_Calcs!$L182)</f>
        <v>1.0968533144599955</v>
      </c>
      <c r="Z184" s="22">
        <f>MIN(Y184*Constantes!$F$19,0.8*(AC183+Clima!$F182-AA184-AB184-Constantes!$D$12))</f>
        <v>0.64896488678099162</v>
      </c>
      <c r="AA184" s="22">
        <f>IF(Clima!$F182&gt;0.05*Constantes!$F$20,((Clima!$F182-0.05*Constantes!$F$20)^2)/(Clima!$F182+0.95*Constantes!$F$20),0)</f>
        <v>0</v>
      </c>
      <c r="AB184" s="22">
        <f>MAX(0,AC183+Clima!$F182-AA184-Constantes!$D$11)</f>
        <v>0</v>
      </c>
      <c r="AC184" s="22">
        <f>AC183+Clima!$F182-AA184-Z184-AB184</f>
        <v>28.384506528583838</v>
      </c>
      <c r="AD184" s="22">
        <f>AD183+(Coeficientes!$D$22*AB184-AE184)/Coeficientes!$D$23</f>
        <v>0</v>
      </c>
      <c r="AE184" s="22">
        <f>10*Coeficientes!$D$24*AD183/Constantes!$F$29</f>
        <v>0</v>
      </c>
      <c r="AF184" s="22">
        <f>10000*(AA184+AE184)*Escenarios!$F$7/Escenarios!$F$8</f>
        <v>0</v>
      </c>
      <c r="AG184" s="22">
        <f>MAX(0,Constantes!$D$15/((Calculations!AJ183+Calculations!AF184+Clima!$F182)^2)+Coeficientes!$D$12)</f>
        <v>1.2822227056489139</v>
      </c>
      <c r="AH184" s="22">
        <f>MIN(ET_Calcs!$M182,0.8*(Calculations!AJ183+Calculations!AF184+Clima!$F182-Calculations!AG184-Constantes!$D$14))</f>
        <v>1.0533370888010531</v>
      </c>
      <c r="AI184" s="22">
        <f>MAX(0,AJ183+AF184+Clima!$F182-Calculations!AG184-Calculations!AH184-Constantes!$E$24)</f>
        <v>0</v>
      </c>
      <c r="AJ184" s="22">
        <f>AJ183+AF184+Clima!$F182-Calculations!AG184-Calculations!AH184-Calculations!AI184</f>
        <v>74.973975808928174</v>
      </c>
      <c r="AK184" s="21"/>
    </row>
    <row r="185" spans="2:37" x14ac:dyDescent="0.25">
      <c r="B185" s="17"/>
      <c r="C185" s="22">
        <v>180</v>
      </c>
      <c r="D185" s="22">
        <f>ET_Calcs!$I183*((1-Constantes!$D$21)*ET_Calcs!$K183+ET_Calcs!$L183)</f>
        <v>1.0707305300242933</v>
      </c>
      <c r="E185" s="22">
        <f>MIN(D185*Constantes!$D$19,0.8*(H184+Clima!$F183-F185-G185-Constantes!$D$12))</f>
        <v>0.63350906454822031</v>
      </c>
      <c r="F185" s="22">
        <f>IF(Clima!$F183&gt;0.05*Constantes!$D$20,((Clima!$F183-0.05*Constantes!$D$20)^2)/(Clima!$F183+0.95*Constantes!$D$20),0)</f>
        <v>0</v>
      </c>
      <c r="G185" s="22">
        <f>MAX(0,H184+Clima!$F183-F185-Constantes!$D$11)</f>
        <v>0</v>
      </c>
      <c r="H185" s="22">
        <f>H184+Clima!$F183-F185-E185-G185</f>
        <v>27.750997464035617</v>
      </c>
      <c r="I185" s="20"/>
      <c r="J185" s="22">
        <v>180</v>
      </c>
      <c r="K185" s="22">
        <f>ET_Calcs!$I183*((1-Constantes!$E$21)*ET_Calcs!$K183+ET_Calcs!$L183)</f>
        <v>1.0707305300242933</v>
      </c>
      <c r="L185" s="22">
        <f>MIN(K185*Constantes!$E$19,0.8*(O184+Clima!$F183-M185-N185-Constantes!$D$12))</f>
        <v>0.63350906454822031</v>
      </c>
      <c r="M185" s="22">
        <f>IF(Clima!$F183&gt;0.05*Constantes!$E$20,((Clima!$F183-0.05*Constantes!$E$20)^2)/(Clima!$F183+0.95*Constantes!$E$20),0)</f>
        <v>0</v>
      </c>
      <c r="N185" s="22">
        <f>MAX(0,O184+Clima!$F183-M185-Constantes!$D$11)</f>
        <v>0</v>
      </c>
      <c r="O185" s="22">
        <f>O184+Clima!$F183-M185-L185-N185</f>
        <v>27.750997464035617</v>
      </c>
      <c r="P185" s="22">
        <f>P184+(Coeficientes!$D$22*N185-Q185)/Coeficientes!$D$23</f>
        <v>0</v>
      </c>
      <c r="Q185" s="22">
        <f>10*Coeficientes!$D$24*P184/Constantes!$E$29</f>
        <v>0</v>
      </c>
      <c r="R185" s="22">
        <f>10000*(M185+Q185)*Escenarios!$E$7/Escenarios!$E$8</f>
        <v>0</v>
      </c>
      <c r="S185" s="22">
        <f>MAX(0,Constantes!$D$15/((Calculations!V184+Calculations!R185+Clima!$F183)^2)+Coeficientes!$D$12)</f>
        <v>2.9192952525325571</v>
      </c>
      <c r="T185" s="22">
        <f>MIN(ET_Calcs!$M183,0.8*(Calculations!V184+Calculations!R185+Clima!$F183-Calculations!S185-Constantes!$D$14))</f>
        <v>1.0284081541522598</v>
      </c>
      <c r="U185" s="22">
        <f>MAX(0,V184+R185+Clima!$F183-Calculations!S185-Calculations!T185-Constantes!$E$24)</f>
        <v>0</v>
      </c>
      <c r="V185" s="22">
        <f>V184+R185+Clima!$F183-Calculations!S185-Calculations!T185-Calculations!U185</f>
        <v>352.72260063862757</v>
      </c>
      <c r="W185" s="20"/>
      <c r="X185" s="22">
        <v>180</v>
      </c>
      <c r="Y185" s="22">
        <f>ET_Calcs!$I183*((1-Constantes!$F$21)*ET_Calcs!$K183+ET_Calcs!$L183)</f>
        <v>1.0707305300242933</v>
      </c>
      <c r="Z185" s="22">
        <f>MIN(Y185*Constantes!$F$19,0.8*(AC184+Clima!$F183-AA185-AB185-Constantes!$D$12))</f>
        <v>0.63350906454822031</v>
      </c>
      <c r="AA185" s="22">
        <f>IF(Clima!$F183&gt;0.05*Constantes!$F$20,((Clima!$F183-0.05*Constantes!$F$20)^2)/(Clima!$F183+0.95*Constantes!$F$20),0)</f>
        <v>0</v>
      </c>
      <c r="AB185" s="22">
        <f>MAX(0,AC184+Clima!$F183-AA185-Constantes!$D$11)</f>
        <v>0</v>
      </c>
      <c r="AC185" s="22">
        <f>AC184+Clima!$F183-AA185-Z185-AB185</f>
        <v>27.750997464035617</v>
      </c>
      <c r="AD185" s="22">
        <f>AD184+(Coeficientes!$D$22*AB185-AE185)/Coeficientes!$D$23</f>
        <v>0</v>
      </c>
      <c r="AE185" s="22">
        <f>10*Coeficientes!$D$24*AD184/Constantes!$F$29</f>
        <v>0</v>
      </c>
      <c r="AF185" s="22">
        <f>10000*(AA185+AE185)*Escenarios!$F$7/Escenarios!$F$8</f>
        <v>0</v>
      </c>
      <c r="AG185" s="22">
        <f>MAX(0,Constantes!$D$15/((Calculations!AJ184+Calculations!AF185+Clima!$F183)^2)+Coeficientes!$D$12)</f>
        <v>1.1735326909964721</v>
      </c>
      <c r="AH185" s="22">
        <f>MIN(ET_Calcs!$M183,0.8*(Calculations!AJ184+Calculations!AF185+Clima!$F183-Calculations!AG185-Constantes!$D$14))</f>
        <v>1.0284081541522598</v>
      </c>
      <c r="AI185" s="22">
        <f>MAX(0,AJ184+AF185+Clima!$F183-Calculations!AG185-Calculations!AH185-Constantes!$E$24)</f>
        <v>0</v>
      </c>
      <c r="AJ185" s="22">
        <f>AJ184+AF185+Clima!$F183-Calculations!AG185-Calculations!AH185-Calculations!AI185</f>
        <v>72.772034963779447</v>
      </c>
      <c r="AK185" s="21"/>
    </row>
    <row r="186" spans="2:37" x14ac:dyDescent="0.25">
      <c r="B186" s="17"/>
      <c r="C186" s="22">
        <v>181</v>
      </c>
      <c r="D186" s="22">
        <f>ET_Calcs!$I184*((1-Constantes!$D$21)*ET_Calcs!$K184+ET_Calcs!$L184)</f>
        <v>1.0844341876517285</v>
      </c>
      <c r="E186" s="22">
        <f>MIN(D186*Constantes!$D$19,0.8*(H185+Clima!$F184-F186-G186-Constantes!$D$12))</f>
        <v>0.64161697880022972</v>
      </c>
      <c r="F186" s="22">
        <f>IF(Clima!$F184&gt;0.05*Constantes!$D$20,((Clima!$F184-0.05*Constantes!$D$20)^2)/(Clima!$F184+0.95*Constantes!$D$20),0)</f>
        <v>0</v>
      </c>
      <c r="G186" s="22">
        <f>MAX(0,H185+Clima!$F184-F186-Constantes!$D$11)</f>
        <v>0</v>
      </c>
      <c r="H186" s="22">
        <f>H185+Clima!$F184-F186-E186-G186</f>
        <v>27.109380485235388</v>
      </c>
      <c r="I186" s="20"/>
      <c r="J186" s="22">
        <v>181</v>
      </c>
      <c r="K186" s="22">
        <f>ET_Calcs!$I184*((1-Constantes!$E$21)*ET_Calcs!$K184+ET_Calcs!$L184)</f>
        <v>1.0844341876517285</v>
      </c>
      <c r="L186" s="22">
        <f>MIN(K186*Constantes!$E$19,0.8*(O185+Clima!$F184-M186-N186-Constantes!$D$12))</f>
        <v>0.64161697880022972</v>
      </c>
      <c r="M186" s="22">
        <f>IF(Clima!$F184&gt;0.05*Constantes!$E$20,((Clima!$F184-0.05*Constantes!$E$20)^2)/(Clima!$F184+0.95*Constantes!$E$20),0)</f>
        <v>0</v>
      </c>
      <c r="N186" s="22">
        <f>MAX(0,O185+Clima!$F184-M186-Constantes!$D$11)</f>
        <v>0</v>
      </c>
      <c r="O186" s="22">
        <f>O185+Clima!$F184-M186-L186-N186</f>
        <v>27.109380485235388</v>
      </c>
      <c r="P186" s="22">
        <f>P185+(Coeficientes!$D$22*N186-Q186)/Coeficientes!$D$23</f>
        <v>0</v>
      </c>
      <c r="Q186" s="22">
        <f>10*Coeficientes!$D$24*P185/Constantes!$E$29</f>
        <v>0</v>
      </c>
      <c r="R186" s="22">
        <f>10000*(M186+Q186)*Escenarios!$E$7/Escenarios!$E$8</f>
        <v>0</v>
      </c>
      <c r="S186" s="22">
        <f>MAX(0,Constantes!$D$15/((Calculations!V185+Calculations!R186+Clima!$F184)^2)+Coeficientes!$D$12)</f>
        <v>2.9174786334835088</v>
      </c>
      <c r="T186" s="22">
        <f>MIN(ET_Calcs!$M184,0.8*(Calculations!V185+Calculations!R186+Clima!$F184-Calculations!S186-Constantes!$D$14))</f>
        <v>1.0415285849175437</v>
      </c>
      <c r="U186" s="22">
        <f>MAX(0,V185+R186+Clima!$F184-Calculations!S186-Calculations!T186-Constantes!$E$24)</f>
        <v>0</v>
      </c>
      <c r="V186" s="22">
        <f>V185+R186+Clima!$F184-Calculations!S186-Calculations!T186-Calculations!U186</f>
        <v>348.76359342022653</v>
      </c>
      <c r="W186" s="20"/>
      <c r="X186" s="22">
        <v>181</v>
      </c>
      <c r="Y186" s="22">
        <f>ET_Calcs!$I184*((1-Constantes!$F$21)*ET_Calcs!$K184+ET_Calcs!$L184)</f>
        <v>1.0844341876517285</v>
      </c>
      <c r="Z186" s="22">
        <f>MIN(Y186*Constantes!$F$19,0.8*(AC185+Clima!$F184-AA186-AB186-Constantes!$D$12))</f>
        <v>0.64161697880022972</v>
      </c>
      <c r="AA186" s="22">
        <f>IF(Clima!$F184&gt;0.05*Constantes!$F$20,((Clima!$F184-0.05*Constantes!$F$20)^2)/(Clima!$F184+0.95*Constantes!$F$20),0)</f>
        <v>0</v>
      </c>
      <c r="AB186" s="22">
        <f>MAX(0,AC185+Clima!$F184-AA186-Constantes!$D$11)</f>
        <v>0</v>
      </c>
      <c r="AC186" s="22">
        <f>AC185+Clima!$F184-AA186-Z186-AB186</f>
        <v>27.109380485235388</v>
      </c>
      <c r="AD186" s="22">
        <f>AD185+(Coeficientes!$D$22*AB186-AE186)/Coeficientes!$D$23</f>
        <v>0</v>
      </c>
      <c r="AE186" s="22">
        <f>10*Coeficientes!$D$24*AD185/Constantes!$F$29</f>
        <v>0</v>
      </c>
      <c r="AF186" s="22">
        <f>10000*(AA186+AE186)*Escenarios!$F$7/Escenarios!$F$8</f>
        <v>0</v>
      </c>
      <c r="AG186" s="22">
        <f>MAX(0,Constantes!$D$15/((Calculations!AJ185+Calculations!AF186+Clima!$F184)^2)+Coeficientes!$D$12)</f>
        <v>1.061329740983064</v>
      </c>
      <c r="AH186" s="22">
        <f>MIN(ET_Calcs!$M184,0.8*(Calculations!AJ185+Calculations!AF186+Clima!$F184-Calculations!AG186-Constantes!$D$14))</f>
        <v>1.0415285849175437</v>
      </c>
      <c r="AI186" s="22">
        <f>MAX(0,AJ185+AF186+Clima!$F184-Calculations!AG186-Calculations!AH186-Constantes!$E$24)</f>
        <v>0</v>
      </c>
      <c r="AJ186" s="22">
        <f>AJ185+AF186+Clima!$F184-Calculations!AG186-Calculations!AH186-Calculations!AI186</f>
        <v>70.669176637878834</v>
      </c>
      <c r="AK186" s="21"/>
    </row>
    <row r="187" spans="2:37" x14ac:dyDescent="0.25">
      <c r="B187" s="17"/>
      <c r="C187" s="22">
        <v>182</v>
      </c>
      <c r="D187" s="22">
        <f>ET_Calcs!$I185*((1-Constantes!$D$21)*ET_Calcs!$K185+ET_Calcs!$L185)</f>
        <v>1.0892226030374117</v>
      </c>
      <c r="E187" s="22">
        <f>MIN(D187*Constantes!$D$19,0.8*(H186+Clima!$F185-F187-G187-Constantes!$D$12))</f>
        <v>0.64445009550568466</v>
      </c>
      <c r="F187" s="22">
        <f>IF(Clima!$F185&gt;0.05*Constantes!$D$20,((Clima!$F185-0.05*Constantes!$D$20)^2)/(Clima!$F185+0.95*Constantes!$D$20),0)</f>
        <v>0</v>
      </c>
      <c r="G187" s="22">
        <f>MAX(0,H186+Clima!$F185-F187-Constantes!$D$11)</f>
        <v>0</v>
      </c>
      <c r="H187" s="22">
        <f>H186+Clima!$F185-F187-E187-G187</f>
        <v>26.464930389729702</v>
      </c>
      <c r="I187" s="20"/>
      <c r="J187" s="22">
        <v>182</v>
      </c>
      <c r="K187" s="22">
        <f>ET_Calcs!$I185*((1-Constantes!$E$21)*ET_Calcs!$K185+ET_Calcs!$L185)</f>
        <v>1.0892226030374117</v>
      </c>
      <c r="L187" s="22">
        <f>MIN(K187*Constantes!$E$19,0.8*(O186+Clima!$F185-M187-N187-Constantes!$D$12))</f>
        <v>0.64445009550568466</v>
      </c>
      <c r="M187" s="22">
        <f>IF(Clima!$F185&gt;0.05*Constantes!$E$20,((Clima!$F185-0.05*Constantes!$E$20)^2)/(Clima!$F185+0.95*Constantes!$E$20),0)</f>
        <v>0</v>
      </c>
      <c r="N187" s="22">
        <f>MAX(0,O186+Clima!$F185-M187-Constantes!$D$11)</f>
        <v>0</v>
      </c>
      <c r="O187" s="22">
        <f>O186+Clima!$F185-M187-L187-N187</f>
        <v>26.464930389729702</v>
      </c>
      <c r="P187" s="22">
        <f>P186+(Coeficientes!$D$22*N187-Q187)/Coeficientes!$D$23</f>
        <v>0</v>
      </c>
      <c r="Q187" s="22">
        <f>10*Coeficientes!$D$24*P186/Constantes!$E$29</f>
        <v>0</v>
      </c>
      <c r="R187" s="22">
        <f>10000*(M187+Q187)*Escenarios!$E$7/Escenarios!$E$8</f>
        <v>0</v>
      </c>
      <c r="S187" s="22">
        <f>MAX(0,Constantes!$D$15/((Calculations!V186+Calculations!R187+Clima!$F185)^2)+Coeficientes!$D$12)</f>
        <v>2.9155945092069202</v>
      </c>
      <c r="T187" s="22">
        <f>MIN(ET_Calcs!$M185,0.8*(Calculations!V186+Calculations!R187+Clima!$F185-Calculations!S187-Constantes!$D$14))</f>
        <v>1.0461383442210903</v>
      </c>
      <c r="U187" s="22">
        <f>MAX(0,V186+R187+Clima!$F185-Calculations!S187-Calculations!T187-Constantes!$E$24)</f>
        <v>0</v>
      </c>
      <c r="V187" s="22">
        <f>V186+R187+Clima!$F185-Calculations!S187-Calculations!T187-Calculations!U187</f>
        <v>344.8018605667985</v>
      </c>
      <c r="W187" s="20"/>
      <c r="X187" s="22">
        <v>182</v>
      </c>
      <c r="Y187" s="22">
        <f>ET_Calcs!$I185*((1-Constantes!$F$21)*ET_Calcs!$K185+ET_Calcs!$L185)</f>
        <v>1.0892226030374117</v>
      </c>
      <c r="Z187" s="22">
        <f>MIN(Y187*Constantes!$F$19,0.8*(AC186+Clima!$F185-AA187-AB187-Constantes!$D$12))</f>
        <v>0.64445009550568466</v>
      </c>
      <c r="AA187" s="22">
        <f>IF(Clima!$F185&gt;0.05*Constantes!$F$20,((Clima!$F185-0.05*Constantes!$F$20)^2)/(Clima!$F185+0.95*Constantes!$F$20),0)</f>
        <v>0</v>
      </c>
      <c r="AB187" s="22">
        <f>MAX(0,AC186+Clima!$F185-AA187-Constantes!$D$11)</f>
        <v>0</v>
      </c>
      <c r="AC187" s="22">
        <f>AC186+Clima!$F185-AA187-Z187-AB187</f>
        <v>26.464930389729702</v>
      </c>
      <c r="AD187" s="22">
        <f>AD186+(Coeficientes!$D$22*AB187-AE187)/Coeficientes!$D$23</f>
        <v>0</v>
      </c>
      <c r="AE187" s="22">
        <f>10*Coeficientes!$D$24*AD186/Constantes!$F$29</f>
        <v>0</v>
      </c>
      <c r="AF187" s="22">
        <f>10000*(AA187+AE187)*Escenarios!$F$7/Escenarios!$F$8</f>
        <v>0</v>
      </c>
      <c r="AG187" s="22">
        <f>MAX(0,Constantes!$D$15/((Calculations!AJ186+Calculations!AF187+Clima!$F185)^2)+Coeficientes!$D$12)</f>
        <v>0.94423757376059658</v>
      </c>
      <c r="AH187" s="22">
        <f>MIN(ET_Calcs!$M185,0.8*(Calculations!AJ186+Calculations!AF187+Clima!$F185-Calculations!AG187-Constantes!$D$14))</f>
        <v>1.0461383442210903</v>
      </c>
      <c r="AI187" s="22">
        <f>MAX(0,AJ186+AF187+Clima!$F185-Calculations!AG187-Calculations!AH187-Constantes!$E$24)</f>
        <v>0</v>
      </c>
      <c r="AJ187" s="22">
        <f>AJ186+AF187+Clima!$F185-Calculations!AG187-Calculations!AH187-Calculations!AI187</f>
        <v>68.67880071989714</v>
      </c>
      <c r="AK187" s="21"/>
    </row>
    <row r="188" spans="2:37" x14ac:dyDescent="0.25">
      <c r="B188" s="17"/>
      <c r="C188" s="22">
        <v>183</v>
      </c>
      <c r="D188" s="22">
        <f>ET_Calcs!$I186*((1-Constantes!$D$21)*ET_Calcs!$K186+ET_Calcs!$L186)</f>
        <v>1.1065278680408563</v>
      </c>
      <c r="E188" s="22">
        <f>MIN(D188*Constantes!$D$19,0.8*(H187+Clima!$F186-F188-G188-Constantes!$D$12))</f>
        <v>0.17194431178376135</v>
      </c>
      <c r="F188" s="22">
        <f>IF(Clima!$F186&gt;0.05*Constantes!$D$20,((Clima!$F186-0.05*Constantes!$D$20)^2)/(Clima!$F186+0.95*Constantes!$D$20),0)</f>
        <v>0</v>
      </c>
      <c r="G188" s="22">
        <f>MAX(0,H187+Clima!$F186-F188-Constantes!$D$11)</f>
        <v>0</v>
      </c>
      <c r="H188" s="22">
        <f>H187+Clima!$F186-F188-E188-G188</f>
        <v>26.29298607794594</v>
      </c>
      <c r="I188" s="20"/>
      <c r="J188" s="22">
        <v>183</v>
      </c>
      <c r="K188" s="22">
        <f>ET_Calcs!$I186*((1-Constantes!$E$21)*ET_Calcs!$K186+ET_Calcs!$L186)</f>
        <v>1.1065278680408563</v>
      </c>
      <c r="L188" s="22">
        <f>MIN(K188*Constantes!$E$19,0.8*(O187+Clima!$F186-M188-N188-Constantes!$D$12))</f>
        <v>0.17194431178376135</v>
      </c>
      <c r="M188" s="22">
        <f>IF(Clima!$F186&gt;0.05*Constantes!$E$20,((Clima!$F186-0.05*Constantes!$E$20)^2)/(Clima!$F186+0.95*Constantes!$E$20),0)</f>
        <v>0</v>
      </c>
      <c r="N188" s="22">
        <f>MAX(0,O187+Clima!$F186-M188-Constantes!$D$11)</f>
        <v>0</v>
      </c>
      <c r="O188" s="22">
        <f>O187+Clima!$F186-M188-L188-N188</f>
        <v>26.29298607794594</v>
      </c>
      <c r="P188" s="22">
        <f>P187+(Coeficientes!$D$22*N188-Q188)/Coeficientes!$D$23</f>
        <v>0</v>
      </c>
      <c r="Q188" s="22">
        <f>10*Coeficientes!$D$24*P187/Constantes!$E$29</f>
        <v>0</v>
      </c>
      <c r="R188" s="22">
        <f>10000*(M188+Q188)*Escenarios!$E$7/Escenarios!$E$8</f>
        <v>0</v>
      </c>
      <c r="S188" s="22">
        <f>MAX(0,Constantes!$D$15/((Calculations!V187+Calculations!R188+Clima!$F186)^2)+Coeficientes!$D$12)</f>
        <v>2.9136437478754407</v>
      </c>
      <c r="T188" s="22">
        <f>MIN(ET_Calcs!$M186,0.8*(Calculations!V187+Calculations!R188+Clima!$F186-Calculations!S188-Constantes!$D$14))</f>
        <v>1.062714630494181</v>
      </c>
      <c r="U188" s="22">
        <f>MAX(0,V187+R188+Clima!$F186-Calculations!S188-Calculations!T188-Constantes!$E$24)</f>
        <v>0</v>
      </c>
      <c r="V188" s="22">
        <f>V187+R188+Clima!$F186-Calculations!S188-Calculations!T188-Calculations!U188</f>
        <v>340.82550218842891</v>
      </c>
      <c r="W188" s="20"/>
      <c r="X188" s="22">
        <v>183</v>
      </c>
      <c r="Y188" s="22">
        <f>ET_Calcs!$I186*((1-Constantes!$F$21)*ET_Calcs!$K186+ET_Calcs!$L186)</f>
        <v>1.1065278680408563</v>
      </c>
      <c r="Z188" s="22">
        <f>MIN(Y188*Constantes!$F$19,0.8*(AC187+Clima!$F186-AA188-AB188-Constantes!$D$12))</f>
        <v>0.17194431178376135</v>
      </c>
      <c r="AA188" s="22">
        <f>IF(Clima!$F186&gt;0.05*Constantes!$F$20,((Clima!$F186-0.05*Constantes!$F$20)^2)/(Clima!$F186+0.95*Constantes!$F$20),0)</f>
        <v>0</v>
      </c>
      <c r="AB188" s="22">
        <f>MAX(0,AC187+Clima!$F186-AA188-Constantes!$D$11)</f>
        <v>0</v>
      </c>
      <c r="AC188" s="22">
        <f>AC187+Clima!$F186-AA188-Z188-AB188</f>
        <v>26.29298607794594</v>
      </c>
      <c r="AD188" s="22">
        <f>AD187+(Coeficientes!$D$22*AB188-AE188)/Coeficientes!$D$23</f>
        <v>0</v>
      </c>
      <c r="AE188" s="22">
        <f>10*Coeficientes!$D$24*AD187/Constantes!$F$29</f>
        <v>0</v>
      </c>
      <c r="AF188" s="22">
        <f>10000*(AA188+AE188)*Escenarios!$F$7/Escenarios!$F$8</f>
        <v>0</v>
      </c>
      <c r="AG188" s="22">
        <f>MAX(0,Constantes!$D$15/((Calculations!AJ187+Calculations!AF188+Clima!$F186)^2)+Coeficientes!$D$12)</f>
        <v>0.82335511191277222</v>
      </c>
      <c r="AH188" s="22">
        <f>MIN(ET_Calcs!$M186,0.8*(Calculations!AJ187+Calculations!AF188+Clima!$F186-Calculations!AG188-Constantes!$D$14))</f>
        <v>1.062714630494181</v>
      </c>
      <c r="AI188" s="22">
        <f>MAX(0,AJ187+AF188+Clima!$F186-Calculations!AG188-Calculations!AH188-Constantes!$E$24)</f>
        <v>0</v>
      </c>
      <c r="AJ188" s="22">
        <f>AJ187+AF188+Clima!$F186-Calculations!AG188-Calculations!AH188-Calculations!AI188</f>
        <v>66.79273097749018</v>
      </c>
      <c r="AK188" s="21"/>
    </row>
    <row r="189" spans="2:37" x14ac:dyDescent="0.25">
      <c r="B189" s="17"/>
      <c r="C189" s="22">
        <v>184</v>
      </c>
      <c r="D189" s="22">
        <f>ET_Calcs!$I187*((1-Constantes!$D$21)*ET_Calcs!$K187+ET_Calcs!$L187)</f>
        <v>1.099458510827696</v>
      </c>
      <c r="E189" s="22">
        <f>MIN(D189*Constantes!$D$19,0.8*(H188+Clima!$F187-F189-G189-Constantes!$D$12))</f>
        <v>3.4388862356752273E-2</v>
      </c>
      <c r="F189" s="22">
        <f>IF(Clima!$F187&gt;0.05*Constantes!$D$20,((Clima!$F187-0.05*Constantes!$D$20)^2)/(Clima!$F187+0.95*Constantes!$D$20),0)</f>
        <v>0</v>
      </c>
      <c r="G189" s="22">
        <f>MAX(0,H188+Clima!$F187-F189-Constantes!$D$11)</f>
        <v>0</v>
      </c>
      <c r="H189" s="22">
        <f>H188+Clima!$F187-F189-E189-G189</f>
        <v>26.258597215589187</v>
      </c>
      <c r="I189" s="20"/>
      <c r="J189" s="22">
        <v>184</v>
      </c>
      <c r="K189" s="22">
        <f>ET_Calcs!$I187*((1-Constantes!$E$21)*ET_Calcs!$K187+ET_Calcs!$L187)</f>
        <v>1.099458510827696</v>
      </c>
      <c r="L189" s="22">
        <f>MIN(K189*Constantes!$E$19,0.8*(O188+Clima!$F187-M189-N189-Constantes!$D$12))</f>
        <v>3.4388862356752273E-2</v>
      </c>
      <c r="M189" s="22">
        <f>IF(Clima!$F187&gt;0.05*Constantes!$E$20,((Clima!$F187-0.05*Constantes!$E$20)^2)/(Clima!$F187+0.95*Constantes!$E$20),0)</f>
        <v>0</v>
      </c>
      <c r="N189" s="22">
        <f>MAX(0,O188+Clima!$F187-M189-Constantes!$D$11)</f>
        <v>0</v>
      </c>
      <c r="O189" s="22">
        <f>O188+Clima!$F187-M189-L189-N189</f>
        <v>26.258597215589187</v>
      </c>
      <c r="P189" s="22">
        <f>P188+(Coeficientes!$D$22*N189-Q189)/Coeficientes!$D$23</f>
        <v>0</v>
      </c>
      <c r="Q189" s="22">
        <f>10*Coeficientes!$D$24*P188/Constantes!$E$29</f>
        <v>0</v>
      </c>
      <c r="R189" s="22">
        <f>10000*(M189+Q189)*Escenarios!$E$7/Escenarios!$E$8</f>
        <v>0</v>
      </c>
      <c r="S189" s="22">
        <f>MAX(0,Constantes!$D$15/((Calculations!V188+Calculations!R189+Clima!$F187)^2)+Coeficientes!$D$12)</f>
        <v>2.9116169834169754</v>
      </c>
      <c r="T189" s="22">
        <f>MIN(ET_Calcs!$M187,0.8*(Calculations!V188+Calculations!R189+Clima!$F187-Calculations!S189-Constantes!$D$14))</f>
        <v>1.0560013424308428</v>
      </c>
      <c r="U189" s="22">
        <f>MAX(0,V188+R189+Clima!$F187-Calculations!S189-Calculations!T189-Constantes!$E$24)</f>
        <v>0</v>
      </c>
      <c r="V189" s="22">
        <f>V188+R189+Clima!$F187-Calculations!S189-Calculations!T189-Calculations!U189</f>
        <v>336.8578838625811</v>
      </c>
      <c r="W189" s="20"/>
      <c r="X189" s="22">
        <v>184</v>
      </c>
      <c r="Y189" s="22">
        <f>ET_Calcs!$I187*((1-Constantes!$F$21)*ET_Calcs!$K187+ET_Calcs!$L187)</f>
        <v>1.099458510827696</v>
      </c>
      <c r="Z189" s="22">
        <f>MIN(Y189*Constantes!$F$19,0.8*(AC188+Clima!$F187-AA189-AB189-Constantes!$D$12))</f>
        <v>3.4388862356752273E-2</v>
      </c>
      <c r="AA189" s="22">
        <f>IF(Clima!$F187&gt;0.05*Constantes!$F$20,((Clima!$F187-0.05*Constantes!$F$20)^2)/(Clima!$F187+0.95*Constantes!$F$20),0)</f>
        <v>0</v>
      </c>
      <c r="AB189" s="22">
        <f>MAX(0,AC188+Clima!$F187-AA189-Constantes!$D$11)</f>
        <v>0</v>
      </c>
      <c r="AC189" s="22">
        <f>AC188+Clima!$F187-AA189-Z189-AB189</f>
        <v>26.258597215589187</v>
      </c>
      <c r="AD189" s="22">
        <f>AD188+(Coeficientes!$D$22*AB189-AE189)/Coeficientes!$D$23</f>
        <v>0</v>
      </c>
      <c r="AE189" s="22">
        <f>10*Coeficientes!$D$24*AD188/Constantes!$F$29</f>
        <v>0</v>
      </c>
      <c r="AF189" s="22">
        <f>10000*(AA189+AE189)*Escenarios!$F$7/Escenarios!$F$8</f>
        <v>0</v>
      </c>
      <c r="AG189" s="22">
        <f>MAX(0,Constantes!$D$15/((Calculations!AJ188+Calculations!AF189+Clima!$F187)^2)+Coeficientes!$D$12)</f>
        <v>0.69869285985139973</v>
      </c>
      <c r="AH189" s="22">
        <f>MIN(ET_Calcs!$M187,0.8*(Calculations!AJ188+Calculations!AF189+Clima!$F187-Calculations!AG189-Constantes!$D$14))</f>
        <v>1.0560013424308428</v>
      </c>
      <c r="AI189" s="22">
        <f>MAX(0,AJ188+AF189+Clima!$F187-Calculations!AG189-Calculations!AH189-Constantes!$E$24)</f>
        <v>0</v>
      </c>
      <c r="AJ189" s="22">
        <f>AJ188+AF189+Clima!$F187-Calculations!AG189-Calculations!AH189-Calculations!AI189</f>
        <v>65.038036775207928</v>
      </c>
      <c r="AK189" s="21"/>
    </row>
    <row r="190" spans="2:37" x14ac:dyDescent="0.25">
      <c r="B190" s="17"/>
      <c r="C190" s="22">
        <v>185</v>
      </c>
      <c r="D190" s="22">
        <f>ET_Calcs!$I188*((1-Constantes!$D$21)*ET_Calcs!$K188+ET_Calcs!$L188)</f>
        <v>1.0956504829733087</v>
      </c>
      <c r="E190" s="22">
        <f>MIN(D190*Constantes!$D$19,0.8*(H189+Clima!$F188-F190-G190-Constantes!$D$12))</f>
        <v>6.8777724713498861E-3</v>
      </c>
      <c r="F190" s="22">
        <f>IF(Clima!$F188&gt;0.05*Constantes!$D$20,((Clima!$F188-0.05*Constantes!$D$20)^2)/(Clima!$F188+0.95*Constantes!$D$20),0)</f>
        <v>0</v>
      </c>
      <c r="G190" s="22">
        <f>MAX(0,H189+Clima!$F188-F190-Constantes!$D$11)</f>
        <v>0</v>
      </c>
      <c r="H190" s="22">
        <f>H189+Clima!$F188-F190-E190-G190</f>
        <v>26.251719443117839</v>
      </c>
      <c r="I190" s="20"/>
      <c r="J190" s="22">
        <v>185</v>
      </c>
      <c r="K190" s="22">
        <f>ET_Calcs!$I188*((1-Constantes!$E$21)*ET_Calcs!$K188+ET_Calcs!$L188)</f>
        <v>1.0956504829733087</v>
      </c>
      <c r="L190" s="22">
        <f>MIN(K190*Constantes!$E$19,0.8*(O189+Clima!$F188-M190-N190-Constantes!$D$12))</f>
        <v>6.8777724713498861E-3</v>
      </c>
      <c r="M190" s="22">
        <f>IF(Clima!$F188&gt;0.05*Constantes!$E$20,((Clima!$F188-0.05*Constantes!$E$20)^2)/(Clima!$F188+0.95*Constantes!$E$20),0)</f>
        <v>0</v>
      </c>
      <c r="N190" s="22">
        <f>MAX(0,O189+Clima!$F188-M190-Constantes!$D$11)</f>
        <v>0</v>
      </c>
      <c r="O190" s="22">
        <f>O189+Clima!$F188-M190-L190-N190</f>
        <v>26.251719443117839</v>
      </c>
      <c r="P190" s="22">
        <f>P189+(Coeficientes!$D$22*N190-Q190)/Coeficientes!$D$23</f>
        <v>0</v>
      </c>
      <c r="Q190" s="22">
        <f>10*Coeficientes!$D$24*P189/Constantes!$E$29</f>
        <v>0</v>
      </c>
      <c r="R190" s="22">
        <f>10000*(M190+Q190)*Escenarios!$E$7/Escenarios!$E$8</f>
        <v>0</v>
      </c>
      <c r="S190" s="22">
        <f>MAX(0,Constantes!$D$15/((Calculations!V189+Calculations!R190+Clima!$F188)^2)+Coeficientes!$D$12)</f>
        <v>2.9095227161040977</v>
      </c>
      <c r="T190" s="22">
        <f>MIN(ET_Calcs!$M188,0.8*(Calculations!V189+Calculations!R190+Clima!$F188-Calculations!S190-Constantes!$D$14))</f>
        <v>1.0524094465975753</v>
      </c>
      <c r="U190" s="22">
        <f>MAX(0,V189+R190+Clima!$F188-Calculations!S190-Calculations!T190-Constantes!$E$24)</f>
        <v>0</v>
      </c>
      <c r="V190" s="22">
        <f>V189+R190+Clima!$F188-Calculations!S190-Calculations!T190-Calculations!U190</f>
        <v>332.89595169987945</v>
      </c>
      <c r="W190" s="20"/>
      <c r="X190" s="22">
        <v>185</v>
      </c>
      <c r="Y190" s="22">
        <f>ET_Calcs!$I188*((1-Constantes!$F$21)*ET_Calcs!$K188+ET_Calcs!$L188)</f>
        <v>1.0956504829733087</v>
      </c>
      <c r="Z190" s="22">
        <f>MIN(Y190*Constantes!$F$19,0.8*(AC189+Clima!$F188-AA190-AB190-Constantes!$D$12))</f>
        <v>6.8777724713498861E-3</v>
      </c>
      <c r="AA190" s="22">
        <f>IF(Clima!$F188&gt;0.05*Constantes!$F$20,((Clima!$F188-0.05*Constantes!$F$20)^2)/(Clima!$F188+0.95*Constantes!$F$20),0)</f>
        <v>0</v>
      </c>
      <c r="AB190" s="22">
        <f>MAX(0,AC189+Clima!$F188-AA190-Constantes!$D$11)</f>
        <v>0</v>
      </c>
      <c r="AC190" s="22">
        <f>AC189+Clima!$F188-AA190-Z190-AB190</f>
        <v>26.251719443117839</v>
      </c>
      <c r="AD190" s="22">
        <f>AD189+(Coeficientes!$D$22*AB190-AE190)/Coeficientes!$D$23</f>
        <v>0</v>
      </c>
      <c r="AE190" s="22">
        <f>10*Coeficientes!$D$24*AD189/Constantes!$F$29</f>
        <v>0</v>
      </c>
      <c r="AF190" s="22">
        <f>10000*(AA190+AE190)*Escenarios!$F$7/Escenarios!$F$8</f>
        <v>0</v>
      </c>
      <c r="AG190" s="22">
        <f>MAX(0,Constantes!$D$15/((Calculations!AJ189+Calculations!AF190+Clima!$F188)^2)+Coeficientes!$D$12)</f>
        <v>0.57284148600395124</v>
      </c>
      <c r="AH190" s="22">
        <f>MIN(ET_Calcs!$M188,0.8*(Calculations!AJ189+Calculations!AF190+Clima!$F188-Calculations!AG190-Constantes!$D$14))</f>
        <v>1.0524094465975753</v>
      </c>
      <c r="AI190" s="22">
        <f>MAX(0,AJ189+AF190+Clima!$F188-Calculations!AG190-Calculations!AH190-Constantes!$E$24)</f>
        <v>0</v>
      </c>
      <c r="AJ190" s="22">
        <f>AJ189+AF190+Clima!$F188-Calculations!AG190-Calculations!AH190-Calculations!AI190</f>
        <v>63.412785842606404</v>
      </c>
      <c r="AK190" s="21"/>
    </row>
    <row r="191" spans="2:37" x14ac:dyDescent="0.25">
      <c r="B191" s="17"/>
      <c r="C191" s="22">
        <v>186</v>
      </c>
      <c r="D191" s="22">
        <f>ET_Calcs!$I189*((1-Constantes!$D$21)*ET_Calcs!$K189+ET_Calcs!$L189)</f>
        <v>1.113675412351689</v>
      </c>
      <c r="E191" s="22">
        <f>MIN(D191*Constantes!$D$19,0.8*(H190+Clima!$F189-F191-G191-Constantes!$D$12))</f>
        <v>1.375554494271114E-3</v>
      </c>
      <c r="F191" s="22">
        <f>IF(Clima!$F189&gt;0.05*Constantes!$D$20,((Clima!$F189-0.05*Constantes!$D$20)^2)/(Clima!$F189+0.95*Constantes!$D$20),0)</f>
        <v>0</v>
      </c>
      <c r="G191" s="22">
        <f>MAX(0,H190+Clima!$F189-F191-Constantes!$D$11)</f>
        <v>0</v>
      </c>
      <c r="H191" s="22">
        <f>H190+Clima!$F189-F191-E191-G191</f>
        <v>26.250343888623568</v>
      </c>
      <c r="I191" s="20"/>
      <c r="J191" s="22">
        <v>186</v>
      </c>
      <c r="K191" s="22">
        <f>ET_Calcs!$I189*((1-Constantes!$E$21)*ET_Calcs!$K189+ET_Calcs!$L189)</f>
        <v>1.113675412351689</v>
      </c>
      <c r="L191" s="22">
        <f>MIN(K191*Constantes!$E$19,0.8*(O190+Clima!$F189-M191-N191-Constantes!$D$12))</f>
        <v>1.375554494271114E-3</v>
      </c>
      <c r="M191" s="22">
        <f>IF(Clima!$F189&gt;0.05*Constantes!$E$20,((Clima!$F189-0.05*Constantes!$E$20)^2)/(Clima!$F189+0.95*Constantes!$E$20),0)</f>
        <v>0</v>
      </c>
      <c r="N191" s="22">
        <f>MAX(0,O190+Clima!$F189-M191-Constantes!$D$11)</f>
        <v>0</v>
      </c>
      <c r="O191" s="22">
        <f>O190+Clima!$F189-M191-L191-N191</f>
        <v>26.250343888623568</v>
      </c>
      <c r="P191" s="22">
        <f>P190+(Coeficientes!$D$22*N191-Q191)/Coeficientes!$D$23</f>
        <v>0</v>
      </c>
      <c r="Q191" s="22">
        <f>10*Coeficientes!$D$24*P190/Constantes!$E$29</f>
        <v>0</v>
      </c>
      <c r="R191" s="22">
        <f>10000*(M191+Q191)*Escenarios!$E$7/Escenarios!$E$8</f>
        <v>0</v>
      </c>
      <c r="S191" s="22">
        <f>MAX(0,Constantes!$D$15/((Calculations!V190+Calculations!R191+Clima!$F189)^2)+Coeficientes!$D$12)</f>
        <v>2.9073562855520017</v>
      </c>
      <c r="T191" s="22">
        <f>MIN(ET_Calcs!$M189,0.8*(Calculations!V190+Calculations!R191+Clima!$F189-Calculations!S191-Constantes!$D$14))</f>
        <v>1.069687844455969</v>
      </c>
      <c r="U191" s="22">
        <f>MAX(0,V190+R191+Clima!$F189-Calculations!S191-Calculations!T191-Constantes!$E$24)</f>
        <v>0</v>
      </c>
      <c r="V191" s="22">
        <f>V190+R191+Clima!$F189-Calculations!S191-Calculations!T191-Calculations!U191</f>
        <v>328.91890756987146</v>
      </c>
      <c r="W191" s="20"/>
      <c r="X191" s="22">
        <v>186</v>
      </c>
      <c r="Y191" s="22">
        <f>ET_Calcs!$I189*((1-Constantes!$F$21)*ET_Calcs!$K189+ET_Calcs!$L189)</f>
        <v>1.113675412351689</v>
      </c>
      <c r="Z191" s="22">
        <f>MIN(Y191*Constantes!$F$19,0.8*(AC190+Clima!$F189-AA191-AB191-Constantes!$D$12))</f>
        <v>1.375554494271114E-3</v>
      </c>
      <c r="AA191" s="22">
        <f>IF(Clima!$F189&gt;0.05*Constantes!$F$20,((Clima!$F189-0.05*Constantes!$F$20)^2)/(Clima!$F189+0.95*Constantes!$F$20),0)</f>
        <v>0</v>
      </c>
      <c r="AB191" s="22">
        <f>MAX(0,AC190+Clima!$F189-AA191-Constantes!$D$11)</f>
        <v>0</v>
      </c>
      <c r="AC191" s="22">
        <f>AC190+Clima!$F189-AA191-Z191-AB191</f>
        <v>26.250343888623568</v>
      </c>
      <c r="AD191" s="22">
        <f>AD190+(Coeficientes!$D$22*AB191-AE191)/Coeficientes!$D$23</f>
        <v>0</v>
      </c>
      <c r="AE191" s="22">
        <f>10*Coeficientes!$D$24*AD190/Constantes!$F$29</f>
        <v>0</v>
      </c>
      <c r="AF191" s="22">
        <f>10000*(AA191+AE191)*Escenarios!$F$7/Escenarios!$F$8</f>
        <v>0</v>
      </c>
      <c r="AG191" s="22">
        <f>MAX(0,Constantes!$D$15/((Calculations!AJ190+Calculations!AF191+Clima!$F189)^2)+Coeficientes!$D$12)</f>
        <v>0.44683242124889588</v>
      </c>
      <c r="AH191" s="22">
        <f>MIN(ET_Calcs!$M189,0.8*(Calculations!AJ190+Calculations!AF191+Clima!$F189-Calculations!AG191-Constantes!$D$14))</f>
        <v>1.069687844455969</v>
      </c>
      <c r="AI191" s="22">
        <f>MAX(0,AJ190+AF191+Clima!$F189-Calculations!AG191-Calculations!AH191-Constantes!$E$24)</f>
        <v>0</v>
      </c>
      <c r="AJ191" s="22">
        <f>AJ190+AF191+Clima!$F189-Calculations!AG191-Calculations!AH191-Calculations!AI191</f>
        <v>61.896265576901541</v>
      </c>
      <c r="AK191" s="21"/>
    </row>
    <row r="192" spans="2:37" x14ac:dyDescent="0.25">
      <c r="B192" s="17"/>
      <c r="C192" s="22">
        <v>187</v>
      </c>
      <c r="D192" s="22">
        <f>ET_Calcs!$I190*((1-Constantes!$D$21)*ET_Calcs!$K190+ET_Calcs!$L190)</f>
        <v>1.1633427246239332</v>
      </c>
      <c r="E192" s="22">
        <f>MIN(D192*Constantes!$D$19,0.8*(H191+Clima!$F190-F192-G192-Constantes!$D$12))</f>
        <v>2.7511089885479123E-4</v>
      </c>
      <c r="F192" s="22">
        <f>IF(Clima!$F190&gt;0.05*Constantes!$D$20,((Clima!$F190-0.05*Constantes!$D$20)^2)/(Clima!$F190+0.95*Constantes!$D$20),0)</f>
        <v>0</v>
      </c>
      <c r="G192" s="22">
        <f>MAX(0,H191+Clima!$F190-F192-Constantes!$D$11)</f>
        <v>0</v>
      </c>
      <c r="H192" s="22">
        <f>H191+Clima!$F190-F192-E192-G192</f>
        <v>26.250068777724714</v>
      </c>
      <c r="I192" s="20"/>
      <c r="J192" s="22">
        <v>187</v>
      </c>
      <c r="K192" s="22">
        <f>ET_Calcs!$I190*((1-Constantes!$E$21)*ET_Calcs!$K190+ET_Calcs!$L190)</f>
        <v>1.1633427246239332</v>
      </c>
      <c r="L192" s="22">
        <f>MIN(K192*Constantes!$E$19,0.8*(O191+Clima!$F190-M192-N192-Constantes!$D$12))</f>
        <v>2.7511089885479123E-4</v>
      </c>
      <c r="M192" s="22">
        <f>IF(Clima!$F190&gt;0.05*Constantes!$E$20,((Clima!$F190-0.05*Constantes!$E$20)^2)/(Clima!$F190+0.95*Constantes!$E$20),0)</f>
        <v>0</v>
      </c>
      <c r="N192" s="22">
        <f>MAX(0,O191+Clima!$F190-M192-Constantes!$D$11)</f>
        <v>0</v>
      </c>
      <c r="O192" s="22">
        <f>O191+Clima!$F190-M192-L192-N192</f>
        <v>26.250068777724714</v>
      </c>
      <c r="P192" s="22">
        <f>P191+(Coeficientes!$D$22*N192-Q192)/Coeficientes!$D$23</f>
        <v>0</v>
      </c>
      <c r="Q192" s="22">
        <f>10*Coeficientes!$D$24*P191/Constantes!$E$29</f>
        <v>0</v>
      </c>
      <c r="R192" s="22">
        <f>10000*(M192+Q192)*Escenarios!$E$7/Escenarios!$E$8</f>
        <v>0</v>
      </c>
      <c r="S192" s="22">
        <f>MAX(0,Constantes!$D$15/((Calculations!V191+Calculations!R192+Clima!$F190)^2)+Coeficientes!$D$12)</f>
        <v>2.9051023826392441</v>
      </c>
      <c r="T192" s="22">
        <f>MIN(ET_Calcs!$M190,0.8*(Calculations!V191+Calculations!R192+Clima!$F190-Calculations!S192-Constantes!$D$14))</f>
        <v>1.1172501157250845</v>
      </c>
      <c r="U192" s="22">
        <f>MAX(0,V191+R192+Clima!$F190-Calculations!S192-Calculations!T192-Constantes!$E$24)</f>
        <v>0</v>
      </c>
      <c r="V192" s="22">
        <f>V191+R192+Clima!$F190-Calculations!S192-Calculations!T192-Calculations!U192</f>
        <v>324.89655507150712</v>
      </c>
      <c r="W192" s="20"/>
      <c r="X192" s="22">
        <v>187</v>
      </c>
      <c r="Y192" s="22">
        <f>ET_Calcs!$I190*((1-Constantes!$F$21)*ET_Calcs!$K190+ET_Calcs!$L190)</f>
        <v>1.1633427246239332</v>
      </c>
      <c r="Z192" s="22">
        <f>MIN(Y192*Constantes!$F$19,0.8*(AC191+Clima!$F190-AA192-AB192-Constantes!$D$12))</f>
        <v>2.7511089885479123E-4</v>
      </c>
      <c r="AA192" s="22">
        <f>IF(Clima!$F190&gt;0.05*Constantes!$F$20,((Clima!$F190-0.05*Constantes!$F$20)^2)/(Clima!$F190+0.95*Constantes!$F$20),0)</f>
        <v>0</v>
      </c>
      <c r="AB192" s="22">
        <f>MAX(0,AC191+Clima!$F190-AA192-Constantes!$D$11)</f>
        <v>0</v>
      </c>
      <c r="AC192" s="22">
        <f>AC191+Clima!$F190-AA192-Z192-AB192</f>
        <v>26.250068777724714</v>
      </c>
      <c r="AD192" s="22">
        <f>AD191+(Coeficientes!$D$22*AB192-AE192)/Coeficientes!$D$23</f>
        <v>0</v>
      </c>
      <c r="AE192" s="22">
        <f>10*Coeficientes!$D$24*AD191/Constantes!$F$29</f>
        <v>0</v>
      </c>
      <c r="AF192" s="22">
        <f>10000*(AA192+AE192)*Escenarios!$F$7/Escenarios!$F$8</f>
        <v>0</v>
      </c>
      <c r="AG192" s="22">
        <f>MAX(0,Constantes!$D$15/((Calculations!AJ191+Calculations!AF192+Clima!$F190)^2)+Coeficientes!$D$12)</f>
        <v>0.32018945120367004</v>
      </c>
      <c r="AH192" s="22">
        <f>MIN(ET_Calcs!$M190,0.8*(Calculations!AJ191+Calculations!AF192+Clima!$F190-Calculations!AG192-Constantes!$D$14))</f>
        <v>1.1172501157250845</v>
      </c>
      <c r="AI192" s="22">
        <f>MAX(0,AJ191+AF192+Clima!$F190-Calculations!AG192-Calculations!AH192-Constantes!$E$24)</f>
        <v>0</v>
      </c>
      <c r="AJ192" s="22">
        <f>AJ191+AF192+Clima!$F190-Calculations!AG192-Calculations!AH192-Calculations!AI192</f>
        <v>60.458826009972789</v>
      </c>
      <c r="AK192" s="21"/>
    </row>
    <row r="193" spans="2:37" x14ac:dyDescent="0.25">
      <c r="B193" s="17"/>
      <c r="C193" s="22">
        <v>188</v>
      </c>
      <c r="D193" s="22">
        <f>ET_Calcs!$I191*((1-Constantes!$D$21)*ET_Calcs!$K191+ET_Calcs!$L191)</f>
        <v>1.144470672570554</v>
      </c>
      <c r="E193" s="22">
        <f>MIN(D193*Constantes!$D$19,0.8*(H192+Clima!$F191-F193-G193-Constantes!$D$12))</f>
        <v>5.5022179770958247E-5</v>
      </c>
      <c r="F193" s="22">
        <f>IF(Clima!$F191&gt;0.05*Constantes!$D$20,((Clima!$F191-0.05*Constantes!$D$20)^2)/(Clima!$F191+0.95*Constantes!$D$20),0)</f>
        <v>0</v>
      </c>
      <c r="G193" s="22">
        <f>MAX(0,H192+Clima!$F191-F193-Constantes!$D$11)</f>
        <v>0</v>
      </c>
      <c r="H193" s="22">
        <f>H192+Clima!$F191-F193-E193-G193</f>
        <v>26.250013755544941</v>
      </c>
      <c r="I193" s="20"/>
      <c r="J193" s="22">
        <v>188</v>
      </c>
      <c r="K193" s="22">
        <f>ET_Calcs!$I191*((1-Constantes!$E$21)*ET_Calcs!$K191+ET_Calcs!$L191)</f>
        <v>1.144470672570554</v>
      </c>
      <c r="L193" s="22">
        <f>MIN(K193*Constantes!$E$19,0.8*(O192+Clima!$F191-M193-N193-Constantes!$D$12))</f>
        <v>5.5022179770958247E-5</v>
      </c>
      <c r="M193" s="22">
        <f>IF(Clima!$F191&gt;0.05*Constantes!$E$20,((Clima!$F191-0.05*Constantes!$E$20)^2)/(Clima!$F191+0.95*Constantes!$E$20),0)</f>
        <v>0</v>
      </c>
      <c r="N193" s="22">
        <f>MAX(0,O192+Clima!$F191-M193-Constantes!$D$11)</f>
        <v>0</v>
      </c>
      <c r="O193" s="22">
        <f>O192+Clima!$F191-M193-L193-N193</f>
        <v>26.250013755544941</v>
      </c>
      <c r="P193" s="22">
        <f>P192+(Coeficientes!$D$22*N193-Q193)/Coeficientes!$D$23</f>
        <v>0</v>
      </c>
      <c r="Q193" s="22">
        <f>10*Coeficientes!$D$24*P192/Constantes!$E$29</f>
        <v>0</v>
      </c>
      <c r="R193" s="22">
        <f>10000*(M193+Q193)*Escenarios!$E$7/Escenarios!$E$8</f>
        <v>0</v>
      </c>
      <c r="S193" s="22">
        <f>MAX(0,Constantes!$D$15/((Calculations!V192+Calculations!R193+Clima!$F191)^2)+Coeficientes!$D$12)</f>
        <v>2.9027380944636616</v>
      </c>
      <c r="T193" s="22">
        <f>MIN(ET_Calcs!$M191,0.8*(Calculations!V192+Calculations!R193+Clima!$F191-Calculations!S193-Constantes!$D$14))</f>
        <v>1.0992500236734903</v>
      </c>
      <c r="U193" s="22">
        <f>MAX(0,V192+R193+Clima!$F191-Calculations!S193-Calculations!T193-Constantes!$E$24)</f>
        <v>0</v>
      </c>
      <c r="V193" s="22">
        <f>V192+R193+Clima!$F191-Calculations!S193-Calculations!T193-Calculations!U193</f>
        <v>320.89456695336997</v>
      </c>
      <c r="W193" s="20"/>
      <c r="X193" s="22">
        <v>188</v>
      </c>
      <c r="Y193" s="22">
        <f>ET_Calcs!$I191*((1-Constantes!$F$21)*ET_Calcs!$K191+ET_Calcs!$L191)</f>
        <v>1.144470672570554</v>
      </c>
      <c r="Z193" s="22">
        <f>MIN(Y193*Constantes!$F$19,0.8*(AC192+Clima!$F191-AA193-AB193-Constantes!$D$12))</f>
        <v>5.5022179770958247E-5</v>
      </c>
      <c r="AA193" s="22">
        <f>IF(Clima!$F191&gt;0.05*Constantes!$F$20,((Clima!$F191-0.05*Constantes!$F$20)^2)/(Clima!$F191+0.95*Constantes!$F$20),0)</f>
        <v>0</v>
      </c>
      <c r="AB193" s="22">
        <f>MAX(0,AC192+Clima!$F191-AA193-Constantes!$D$11)</f>
        <v>0</v>
      </c>
      <c r="AC193" s="22">
        <f>AC192+Clima!$F191-AA193-Z193-AB193</f>
        <v>26.250013755544941</v>
      </c>
      <c r="AD193" s="22">
        <f>AD192+(Coeficientes!$D$22*AB193-AE193)/Coeficientes!$D$23</f>
        <v>0</v>
      </c>
      <c r="AE193" s="22">
        <f>10*Coeficientes!$D$24*AD192/Constantes!$F$29</f>
        <v>0</v>
      </c>
      <c r="AF193" s="22">
        <f>10000*(AA193+AE193)*Escenarios!$F$7/Escenarios!$F$8</f>
        <v>0</v>
      </c>
      <c r="AG193" s="22">
        <f>MAX(0,Constantes!$D$15/((Calculations!AJ192+Calculations!AF193+Clima!$F191)^2)+Coeficientes!$D$12)</f>
        <v>0.19124688350859209</v>
      </c>
      <c r="AH193" s="22">
        <f>MIN(ET_Calcs!$M191,0.8*(Calculations!AJ192+Calculations!AF193+Clima!$F191-Calculations!AG193-Constantes!$D$14))</f>
        <v>1.0992500236734903</v>
      </c>
      <c r="AI193" s="22">
        <f>MAX(0,AJ192+AF193+Clima!$F191-Calculations!AG193-Calculations!AH193-Constantes!$E$24)</f>
        <v>0</v>
      </c>
      <c r="AJ193" s="22">
        <f>AJ192+AF193+Clima!$F191-Calculations!AG193-Calculations!AH193-Calculations!AI193</f>
        <v>59.168329102790707</v>
      </c>
      <c r="AK193" s="21"/>
    </row>
    <row r="194" spans="2:37" x14ac:dyDescent="0.25">
      <c r="B194" s="17"/>
      <c r="C194" s="22">
        <v>189</v>
      </c>
      <c r="D194" s="22">
        <f>ET_Calcs!$I192*((1-Constantes!$D$21)*ET_Calcs!$K192+ET_Calcs!$L192)</f>
        <v>1.1007936985999716</v>
      </c>
      <c r="E194" s="22">
        <f>MIN(D194*Constantes!$D$19,0.8*(H193+Clima!$F192-F194-G194-Constantes!$D$12))</f>
        <v>1.1004435953054782E-5</v>
      </c>
      <c r="F194" s="22">
        <f>IF(Clima!$F192&gt;0.05*Constantes!$D$20,((Clima!$F192-0.05*Constantes!$D$20)^2)/(Clima!$F192+0.95*Constantes!$D$20),0)</f>
        <v>0</v>
      </c>
      <c r="G194" s="22">
        <f>MAX(0,H193+Clima!$F192-F194-Constantes!$D$11)</f>
        <v>0</v>
      </c>
      <c r="H194" s="22">
        <f>H193+Clima!$F192-F194-E194-G194</f>
        <v>26.250002751108987</v>
      </c>
      <c r="I194" s="20"/>
      <c r="J194" s="22">
        <v>189</v>
      </c>
      <c r="K194" s="22">
        <f>ET_Calcs!$I192*((1-Constantes!$E$21)*ET_Calcs!$K192+ET_Calcs!$L192)</f>
        <v>1.1007936985999716</v>
      </c>
      <c r="L194" s="22">
        <f>MIN(K194*Constantes!$E$19,0.8*(O193+Clima!$F192-M194-N194-Constantes!$D$12))</f>
        <v>1.1004435953054782E-5</v>
      </c>
      <c r="M194" s="22">
        <f>IF(Clima!$F192&gt;0.05*Constantes!$E$20,((Clima!$F192-0.05*Constantes!$E$20)^2)/(Clima!$F192+0.95*Constantes!$E$20),0)</f>
        <v>0</v>
      </c>
      <c r="N194" s="22">
        <f>MAX(0,O193+Clima!$F192-M194-Constantes!$D$11)</f>
        <v>0</v>
      </c>
      <c r="O194" s="22">
        <f>O193+Clima!$F192-M194-L194-N194</f>
        <v>26.250002751108987</v>
      </c>
      <c r="P194" s="22">
        <f>P193+(Coeficientes!$D$22*N194-Q194)/Coeficientes!$D$23</f>
        <v>0</v>
      </c>
      <c r="Q194" s="22">
        <f>10*Coeficientes!$D$24*P193/Constantes!$E$29</f>
        <v>0</v>
      </c>
      <c r="R194" s="22">
        <f>10000*(M194+Q194)*Escenarios!$E$7/Escenarios!$E$8</f>
        <v>0</v>
      </c>
      <c r="S194" s="22">
        <f>MAX(0,Constantes!$D$15/((Calculations!V193+Calculations!R194+Clima!$F192)^2)+Coeficientes!$D$12)</f>
        <v>2.9002969925520352</v>
      </c>
      <c r="T194" s="22">
        <f>MIN(ET_Calcs!$M192,0.8*(Calculations!V193+Calculations!R194+Clima!$F192-Calculations!S194-Constantes!$D$14))</f>
        <v>1.0575511045032031</v>
      </c>
      <c r="U194" s="22">
        <f>MAX(0,V193+R194+Clima!$F192-Calculations!S194-Calculations!T194-Constantes!$E$24)</f>
        <v>0</v>
      </c>
      <c r="V194" s="22">
        <f>V193+R194+Clima!$F192-Calculations!S194-Calculations!T194-Calculations!U194</f>
        <v>316.93671885631471</v>
      </c>
      <c r="W194" s="20"/>
      <c r="X194" s="22">
        <v>189</v>
      </c>
      <c r="Y194" s="22">
        <f>ET_Calcs!$I192*((1-Constantes!$F$21)*ET_Calcs!$K192+ET_Calcs!$L192)</f>
        <v>1.1007936985999716</v>
      </c>
      <c r="Z194" s="22">
        <f>MIN(Y194*Constantes!$F$19,0.8*(AC193+Clima!$F192-AA194-AB194-Constantes!$D$12))</f>
        <v>1.1004435953054782E-5</v>
      </c>
      <c r="AA194" s="22">
        <f>IF(Clima!$F192&gt;0.05*Constantes!$F$20,((Clima!$F192-0.05*Constantes!$F$20)^2)/(Clima!$F192+0.95*Constantes!$F$20),0)</f>
        <v>0</v>
      </c>
      <c r="AB194" s="22">
        <f>MAX(0,AC193+Clima!$F192-AA194-Constantes!$D$11)</f>
        <v>0</v>
      </c>
      <c r="AC194" s="22">
        <f>AC193+Clima!$F192-AA194-Z194-AB194</f>
        <v>26.250002751108987</v>
      </c>
      <c r="AD194" s="22">
        <f>AD193+(Coeficientes!$D$22*AB194-AE194)/Coeficientes!$D$23</f>
        <v>0</v>
      </c>
      <c r="AE194" s="22">
        <f>10*Coeficientes!$D$24*AD193/Constantes!$F$29</f>
        <v>0</v>
      </c>
      <c r="AF194" s="22">
        <f>10000*(AA194+AE194)*Escenarios!$F$7/Escenarios!$F$8</f>
        <v>0</v>
      </c>
      <c r="AG194" s="22">
        <f>MAX(0,Constantes!$D$15/((Calculations!AJ193+Calculations!AF194+Clima!$F192)^2)+Coeficientes!$D$12)</f>
        <v>6.7389557421811741E-2</v>
      </c>
      <c r="AH194" s="22">
        <f>MIN(ET_Calcs!$M192,0.8*(Calculations!AJ193+Calculations!AF194+Clima!$F192-Calculations!AG194-Constantes!$D$14))</f>
        <v>1.0575511045032031</v>
      </c>
      <c r="AI194" s="22">
        <f>MAX(0,AJ193+AF194+Clima!$F192-Calculations!AG194-Calculations!AH194-Constantes!$E$24)</f>
        <v>0</v>
      </c>
      <c r="AJ194" s="22">
        <f>AJ193+AF194+Clima!$F192-Calculations!AG194-Calculations!AH194-Calculations!AI194</f>
        <v>58.043388440865691</v>
      </c>
      <c r="AK194" s="21"/>
    </row>
    <row r="195" spans="2:37" x14ac:dyDescent="0.25">
      <c r="B195" s="17"/>
      <c r="C195" s="22">
        <v>190</v>
      </c>
      <c r="D195" s="22">
        <f>ET_Calcs!$I193*((1-Constantes!$D$21)*ET_Calcs!$K193+ET_Calcs!$L193)</f>
        <v>1.0947377609666467</v>
      </c>
      <c r="E195" s="22">
        <f>MIN(D195*Constantes!$D$19,0.8*(H194+Clima!$F193-F195-G195-Constantes!$D$12))</f>
        <v>2.2008871894740877E-6</v>
      </c>
      <c r="F195" s="22">
        <f>IF(Clima!$F193&gt;0.05*Constantes!$D$20,((Clima!$F193-0.05*Constantes!$D$20)^2)/(Clima!$F193+0.95*Constantes!$D$20),0)</f>
        <v>0</v>
      </c>
      <c r="G195" s="22">
        <f>MAX(0,H194+Clima!$F193-F195-Constantes!$D$11)</f>
        <v>0</v>
      </c>
      <c r="H195" s="22">
        <f>H194+Clima!$F193-F195-E195-G195</f>
        <v>26.250000550221799</v>
      </c>
      <c r="I195" s="20"/>
      <c r="J195" s="22">
        <v>190</v>
      </c>
      <c r="K195" s="22">
        <f>ET_Calcs!$I193*((1-Constantes!$E$21)*ET_Calcs!$K193+ET_Calcs!$L193)</f>
        <v>1.0947377609666467</v>
      </c>
      <c r="L195" s="22">
        <f>MIN(K195*Constantes!$E$19,0.8*(O194+Clima!$F193-M195-N195-Constantes!$D$12))</f>
        <v>2.2008871894740877E-6</v>
      </c>
      <c r="M195" s="22">
        <f>IF(Clima!$F193&gt;0.05*Constantes!$E$20,((Clima!$F193-0.05*Constantes!$E$20)^2)/(Clima!$F193+0.95*Constantes!$E$20),0)</f>
        <v>0</v>
      </c>
      <c r="N195" s="22">
        <f>MAX(0,O194+Clima!$F193-M195-Constantes!$D$11)</f>
        <v>0</v>
      </c>
      <c r="O195" s="22">
        <f>O194+Clima!$F193-M195-L195-N195</f>
        <v>26.250000550221799</v>
      </c>
      <c r="P195" s="22">
        <f>P194+(Coeficientes!$D$22*N195-Q195)/Coeficientes!$D$23</f>
        <v>0</v>
      </c>
      <c r="Q195" s="22">
        <f>10*Coeficientes!$D$24*P194/Constantes!$E$29</f>
        <v>0</v>
      </c>
      <c r="R195" s="22">
        <f>10000*(M195+Q195)*Escenarios!$E$7/Escenarios!$E$8</f>
        <v>0</v>
      </c>
      <c r="S195" s="22">
        <f>MAX(0,Constantes!$D$15/((Calculations!V194+Calculations!R195+Clima!$F193)^2)+Coeficientes!$D$12)</f>
        <v>2.8977912982627987</v>
      </c>
      <c r="T195" s="22">
        <f>MIN(ET_Calcs!$M193,0.8*(Calculations!V194+Calculations!R195+Clima!$F193-Calculations!S195-Constantes!$D$14))</f>
        <v>1.0518298428765072</v>
      </c>
      <c r="U195" s="22">
        <f>MAX(0,V194+R195+Clima!$F193-Calculations!S195-Calculations!T195-Constantes!$E$24)</f>
        <v>0</v>
      </c>
      <c r="V195" s="22">
        <f>V194+R195+Clima!$F193-Calculations!S195-Calculations!T195-Calculations!U195</f>
        <v>312.98709771517542</v>
      </c>
      <c r="W195" s="20"/>
      <c r="X195" s="22">
        <v>190</v>
      </c>
      <c r="Y195" s="22">
        <f>ET_Calcs!$I193*((1-Constantes!$F$21)*ET_Calcs!$K193+ET_Calcs!$L193)</f>
        <v>1.0947377609666467</v>
      </c>
      <c r="Z195" s="22">
        <f>MIN(Y195*Constantes!$F$19,0.8*(AC194+Clima!$F193-AA195-AB195-Constantes!$D$12))</f>
        <v>2.2008871894740877E-6</v>
      </c>
      <c r="AA195" s="22">
        <f>IF(Clima!$F193&gt;0.05*Constantes!$F$20,((Clima!$F193-0.05*Constantes!$F$20)^2)/(Clima!$F193+0.95*Constantes!$F$20),0)</f>
        <v>0</v>
      </c>
      <c r="AB195" s="22">
        <f>MAX(0,AC194+Clima!$F193-AA195-Constantes!$D$11)</f>
        <v>0</v>
      </c>
      <c r="AC195" s="22">
        <f>AC194+Clima!$F193-AA195-Z195-AB195</f>
        <v>26.250000550221799</v>
      </c>
      <c r="AD195" s="22">
        <f>AD194+(Coeficientes!$D$22*AB195-AE195)/Coeficientes!$D$23</f>
        <v>0</v>
      </c>
      <c r="AE195" s="22">
        <f>10*Coeficientes!$D$24*AD194/Constantes!$F$29</f>
        <v>0</v>
      </c>
      <c r="AF195" s="22">
        <f>10000*(AA195+AE195)*Escenarios!$F$7/Escenarios!$F$8</f>
        <v>0</v>
      </c>
      <c r="AG195" s="22">
        <f>MAX(0,Constantes!$D$15/((Calculations!AJ194+Calculations!AF195+Clima!$F193)^2)+Coeficientes!$D$12)</f>
        <v>0</v>
      </c>
      <c r="AH195" s="22">
        <f>MIN(ET_Calcs!$M193,0.8*(Calculations!AJ194+Calculations!AF195+Clima!$F193-Calculations!AG195-Constantes!$D$14))</f>
        <v>1.0518298428765072</v>
      </c>
      <c r="AI195" s="22">
        <f>MAX(0,AJ194+AF195+Clima!$F193-Calculations!AG195-Calculations!AH195-Constantes!$E$24)</f>
        <v>0</v>
      </c>
      <c r="AJ195" s="22">
        <f>AJ194+AF195+Clima!$F193-Calculations!AG195-Calculations!AH195-Calculations!AI195</f>
        <v>56.991558597989183</v>
      </c>
      <c r="AK195" s="21"/>
    </row>
    <row r="196" spans="2:37" x14ac:dyDescent="0.25">
      <c r="B196" s="17"/>
      <c r="C196" s="22">
        <v>191</v>
      </c>
      <c r="D196" s="22">
        <f>ET_Calcs!$I194*((1-Constantes!$D$21)*ET_Calcs!$K194+ET_Calcs!$L194)</f>
        <v>1.1170216242309954</v>
      </c>
      <c r="E196" s="22">
        <f>MIN(D196*Constantes!$D$19,0.8*(H195+Clima!$F194-F196-G196-Constantes!$D$12))</f>
        <v>4.4017743903168596E-7</v>
      </c>
      <c r="F196" s="22">
        <f>IF(Clima!$F194&gt;0.05*Constantes!$D$20,((Clima!$F194-0.05*Constantes!$D$20)^2)/(Clima!$F194+0.95*Constantes!$D$20),0)</f>
        <v>0</v>
      </c>
      <c r="G196" s="22">
        <f>MAX(0,H195+Clima!$F194-F196-Constantes!$D$11)</f>
        <v>0</v>
      </c>
      <c r="H196" s="22">
        <f>H195+Clima!$F194-F196-E196-G196</f>
        <v>26.250000110044361</v>
      </c>
      <c r="I196" s="20"/>
      <c r="J196" s="22">
        <v>191</v>
      </c>
      <c r="K196" s="22">
        <f>ET_Calcs!$I194*((1-Constantes!$E$21)*ET_Calcs!$K194+ET_Calcs!$L194)</f>
        <v>1.1170216242309954</v>
      </c>
      <c r="L196" s="22">
        <f>MIN(K196*Constantes!$E$19,0.8*(O195+Clima!$F194-M196-N196-Constantes!$D$12))</f>
        <v>4.4017743903168596E-7</v>
      </c>
      <c r="M196" s="22">
        <f>IF(Clima!$F194&gt;0.05*Constantes!$E$20,((Clima!$F194-0.05*Constantes!$E$20)^2)/(Clima!$F194+0.95*Constantes!$E$20),0)</f>
        <v>0</v>
      </c>
      <c r="N196" s="22">
        <f>MAX(0,O195+Clima!$F194-M196-Constantes!$D$11)</f>
        <v>0</v>
      </c>
      <c r="O196" s="22">
        <f>O195+Clima!$F194-M196-L196-N196</f>
        <v>26.250000110044361</v>
      </c>
      <c r="P196" s="22">
        <f>P195+(Coeficientes!$D$22*N196-Q196)/Coeficientes!$D$23</f>
        <v>0</v>
      </c>
      <c r="Q196" s="22">
        <f>10*Coeficientes!$D$24*P195/Constantes!$E$29</f>
        <v>0</v>
      </c>
      <c r="R196" s="22">
        <f>10000*(M196+Q196)*Escenarios!$E$7/Escenarios!$E$8</f>
        <v>0</v>
      </c>
      <c r="S196" s="22">
        <f>MAX(0,Constantes!$D$15/((Calculations!V195+Calculations!R196+Clima!$F194)^2)+Coeficientes!$D$12)</f>
        <v>2.8951954549798598</v>
      </c>
      <c r="T196" s="22">
        <f>MIN(ET_Calcs!$M194,0.8*(Calculations!V195+Calculations!R196+Clima!$F194-Calculations!S196-Constantes!$D$14))</f>
        <v>1.0731976333634075</v>
      </c>
      <c r="U196" s="22">
        <f>MAX(0,V195+R196+Clima!$F194-Calculations!S196-Calculations!T196-Constantes!$E$24)</f>
        <v>0</v>
      </c>
      <c r="V196" s="22">
        <f>V195+R196+Clima!$F194-Calculations!S196-Calculations!T196-Calculations!U196</f>
        <v>309.01870462683218</v>
      </c>
      <c r="W196" s="20"/>
      <c r="X196" s="22">
        <v>191</v>
      </c>
      <c r="Y196" s="22">
        <f>ET_Calcs!$I194*((1-Constantes!$F$21)*ET_Calcs!$K194+ET_Calcs!$L194)</f>
        <v>1.1170216242309954</v>
      </c>
      <c r="Z196" s="22">
        <f>MIN(Y196*Constantes!$F$19,0.8*(AC195+Clima!$F194-AA196-AB196-Constantes!$D$12))</f>
        <v>4.4017743903168596E-7</v>
      </c>
      <c r="AA196" s="22">
        <f>IF(Clima!$F194&gt;0.05*Constantes!$F$20,((Clima!$F194-0.05*Constantes!$F$20)^2)/(Clima!$F194+0.95*Constantes!$F$20),0)</f>
        <v>0</v>
      </c>
      <c r="AB196" s="22">
        <f>MAX(0,AC195+Clima!$F194-AA196-Constantes!$D$11)</f>
        <v>0</v>
      </c>
      <c r="AC196" s="22">
        <f>AC195+Clima!$F194-AA196-Z196-AB196</f>
        <v>26.250000110044361</v>
      </c>
      <c r="AD196" s="22">
        <f>AD195+(Coeficientes!$D$22*AB196-AE196)/Coeficientes!$D$23</f>
        <v>0</v>
      </c>
      <c r="AE196" s="22">
        <f>10*Coeficientes!$D$24*AD195/Constantes!$F$29</f>
        <v>0</v>
      </c>
      <c r="AF196" s="22">
        <f>10000*(AA196+AE196)*Escenarios!$F$7/Escenarios!$F$8</f>
        <v>0</v>
      </c>
      <c r="AG196" s="22">
        <f>MAX(0,Constantes!$D$15/((Calculations!AJ195+Calculations!AF196+Clima!$F194)^2)+Coeficientes!$D$12)</f>
        <v>0</v>
      </c>
      <c r="AH196" s="22">
        <f>MIN(ET_Calcs!$M194,0.8*(Calculations!AJ195+Calculations!AF196+Clima!$F194-Calculations!AG196-Constantes!$D$14))</f>
        <v>1.0731976333634075</v>
      </c>
      <c r="AI196" s="22">
        <f>MAX(0,AJ195+AF196+Clima!$F194-Calculations!AG196-Calculations!AH196-Constantes!$E$24)</f>
        <v>0</v>
      </c>
      <c r="AJ196" s="22">
        <f>AJ195+AF196+Clima!$F194-Calculations!AG196-Calculations!AH196-Calculations!AI196</f>
        <v>55.918360964625776</v>
      </c>
      <c r="AK196" s="21"/>
    </row>
    <row r="197" spans="2:37" x14ac:dyDescent="0.25">
      <c r="B197" s="17"/>
      <c r="C197" s="22">
        <v>192</v>
      </c>
      <c r="D197" s="22">
        <f>ET_Calcs!$I195*((1-Constantes!$D$21)*ET_Calcs!$K195+ET_Calcs!$L195)</f>
        <v>1.1207433207820041</v>
      </c>
      <c r="E197" s="22">
        <f>MIN(D197*Constantes!$D$19,0.8*(H196+Clima!$F195-F197-G197-Constantes!$D$12))</f>
        <v>0.40000008803548898</v>
      </c>
      <c r="F197" s="22">
        <f>IF(Clima!$F195&gt;0.05*Constantes!$D$20,((Clima!$F195-0.05*Constantes!$D$20)^2)/(Clima!$F195+0.95*Constantes!$D$20),0)</f>
        <v>0</v>
      </c>
      <c r="G197" s="22">
        <f>MAX(0,H196+Clima!$F195-F197-Constantes!$D$11)</f>
        <v>0</v>
      </c>
      <c r="H197" s="22">
        <f>H196+Clima!$F195-F197-E197-G197</f>
        <v>26.350000022008871</v>
      </c>
      <c r="I197" s="20"/>
      <c r="J197" s="22">
        <v>192</v>
      </c>
      <c r="K197" s="22">
        <f>ET_Calcs!$I195*((1-Constantes!$E$21)*ET_Calcs!$K195+ET_Calcs!$L195)</f>
        <v>1.1207433207820041</v>
      </c>
      <c r="L197" s="22">
        <f>MIN(K197*Constantes!$E$19,0.8*(O196+Clima!$F195-M197-N197-Constantes!$D$12))</f>
        <v>0.40000008803548898</v>
      </c>
      <c r="M197" s="22">
        <f>IF(Clima!$F195&gt;0.05*Constantes!$E$20,((Clima!$F195-0.05*Constantes!$E$20)^2)/(Clima!$F195+0.95*Constantes!$E$20),0)</f>
        <v>0</v>
      </c>
      <c r="N197" s="22">
        <f>MAX(0,O196+Clima!$F195-M197-Constantes!$D$11)</f>
        <v>0</v>
      </c>
      <c r="O197" s="22">
        <f>O196+Clima!$F195-M197-L197-N197</f>
        <v>26.350000022008871</v>
      </c>
      <c r="P197" s="22">
        <f>P196+(Coeficientes!$D$22*N197-Q197)/Coeficientes!$D$23</f>
        <v>0</v>
      </c>
      <c r="Q197" s="22">
        <f>10*Coeficientes!$D$24*P196/Constantes!$E$29</f>
        <v>0</v>
      </c>
      <c r="R197" s="22">
        <f>10000*(M197+Q197)*Escenarios!$E$7/Escenarios!$E$8</f>
        <v>0</v>
      </c>
      <c r="S197" s="22">
        <f>MAX(0,Constantes!$D$15/((Calculations!V196+Calculations!R197+Clima!$F195)^2)+Coeficientes!$D$12)</f>
        <v>2.8928334650886818</v>
      </c>
      <c r="T197" s="22">
        <f>MIN(ET_Calcs!$M195,0.8*(Calculations!V196+Calculations!R197+Clima!$F195-Calculations!S197-Constantes!$D$14))</f>
        <v>1.0768285568278062</v>
      </c>
      <c r="U197" s="22">
        <f>MAX(0,V196+R197+Clima!$F195-Calculations!S197-Calculations!T197-Constantes!$E$24)</f>
        <v>0</v>
      </c>
      <c r="V197" s="22">
        <f>V196+R197+Clima!$F195-Calculations!S197-Calculations!T197-Calculations!U197</f>
        <v>305.54904260491566</v>
      </c>
      <c r="W197" s="20"/>
      <c r="X197" s="22">
        <v>192</v>
      </c>
      <c r="Y197" s="22">
        <f>ET_Calcs!$I195*((1-Constantes!$F$21)*ET_Calcs!$K195+ET_Calcs!$L195)</f>
        <v>1.1207433207820041</v>
      </c>
      <c r="Z197" s="22">
        <f>MIN(Y197*Constantes!$F$19,0.8*(AC196+Clima!$F195-AA197-AB197-Constantes!$D$12))</f>
        <v>0.40000008803548898</v>
      </c>
      <c r="AA197" s="22">
        <f>IF(Clima!$F195&gt;0.05*Constantes!$F$20,((Clima!$F195-0.05*Constantes!$F$20)^2)/(Clima!$F195+0.95*Constantes!$F$20),0)</f>
        <v>0</v>
      </c>
      <c r="AB197" s="22">
        <f>MAX(0,AC196+Clima!$F195-AA197-Constantes!$D$11)</f>
        <v>0</v>
      </c>
      <c r="AC197" s="22">
        <f>AC196+Clima!$F195-AA197-Z197-AB197</f>
        <v>26.350000022008871</v>
      </c>
      <c r="AD197" s="22">
        <f>AD196+(Coeficientes!$D$22*AB197-AE197)/Coeficientes!$D$23</f>
        <v>0</v>
      </c>
      <c r="AE197" s="22">
        <f>10*Coeficientes!$D$24*AD196/Constantes!$F$29</f>
        <v>0</v>
      </c>
      <c r="AF197" s="22">
        <f>10000*(AA197+AE197)*Escenarios!$F$7/Escenarios!$F$8</f>
        <v>0</v>
      </c>
      <c r="AG197" s="22">
        <f>MAX(0,Constantes!$D$15/((Calculations!AJ196+Calculations!AF197+Clima!$F195)^2)+Coeficientes!$D$12)</f>
        <v>0</v>
      </c>
      <c r="AH197" s="22">
        <f>MIN(ET_Calcs!$M195,0.8*(Calculations!AJ196+Calculations!AF197+Clima!$F195-Calculations!AG197-Constantes!$D$14))</f>
        <v>1.0768285568278062</v>
      </c>
      <c r="AI197" s="22">
        <f>MAX(0,AJ196+AF197+Clima!$F195-Calculations!AG197-Calculations!AH197-Constantes!$E$24)</f>
        <v>0</v>
      </c>
      <c r="AJ197" s="22">
        <f>AJ196+AF197+Clima!$F195-Calculations!AG197-Calculations!AH197-Calculations!AI197</f>
        <v>55.34153240779797</v>
      </c>
      <c r="AK197" s="21"/>
    </row>
    <row r="198" spans="2:37" x14ac:dyDescent="0.25">
      <c r="B198" s="17"/>
      <c r="C198" s="22">
        <v>193</v>
      </c>
      <c r="D198" s="22">
        <f>ET_Calcs!$I196*((1-Constantes!$D$21)*ET_Calcs!$K196+ET_Calcs!$L196)</f>
        <v>1.0962329908761939</v>
      </c>
      <c r="E198" s="22">
        <f>MIN(D198*Constantes!$D$19,0.8*(H197+Clima!$F196-F198-G198-Constantes!$D$12))</f>
        <v>8.0000017607096657E-2</v>
      </c>
      <c r="F198" s="22">
        <f>IF(Clima!$F196&gt;0.05*Constantes!$D$20,((Clima!$F196-0.05*Constantes!$D$20)^2)/(Clima!$F196+0.95*Constantes!$D$20),0)</f>
        <v>0</v>
      </c>
      <c r="G198" s="22">
        <f>MAX(0,H197+Clima!$F196-F198-Constantes!$D$11)</f>
        <v>0</v>
      </c>
      <c r="H198" s="22">
        <f>H197+Clima!$F196-F198-E198-G198</f>
        <v>26.270000004401773</v>
      </c>
      <c r="I198" s="20"/>
      <c r="J198" s="22">
        <v>193</v>
      </c>
      <c r="K198" s="22">
        <f>ET_Calcs!$I196*((1-Constantes!$E$21)*ET_Calcs!$K196+ET_Calcs!$L196)</f>
        <v>1.0962329908761939</v>
      </c>
      <c r="L198" s="22">
        <f>MIN(K198*Constantes!$E$19,0.8*(O197+Clima!$F196-M198-N198-Constantes!$D$12))</f>
        <v>8.0000017607096657E-2</v>
      </c>
      <c r="M198" s="22">
        <f>IF(Clima!$F196&gt;0.05*Constantes!$E$20,((Clima!$F196-0.05*Constantes!$E$20)^2)/(Clima!$F196+0.95*Constantes!$E$20),0)</f>
        <v>0</v>
      </c>
      <c r="N198" s="22">
        <f>MAX(0,O197+Clima!$F196-M198-Constantes!$D$11)</f>
        <v>0</v>
      </c>
      <c r="O198" s="22">
        <f>O197+Clima!$F196-M198-L198-N198</f>
        <v>26.270000004401773</v>
      </c>
      <c r="P198" s="22">
        <f>P197+(Coeficientes!$D$22*N198-Q198)/Coeficientes!$D$23</f>
        <v>0</v>
      </c>
      <c r="Q198" s="22">
        <f>10*Coeficientes!$D$24*P197/Constantes!$E$29</f>
        <v>0</v>
      </c>
      <c r="R198" s="22">
        <f>10000*(M198+Q198)*Escenarios!$E$7/Escenarios!$E$8</f>
        <v>0</v>
      </c>
      <c r="S198" s="22">
        <f>MAX(0,Constantes!$D$15/((Calculations!V197+Calculations!R198+Clima!$F196)^2)+Coeficientes!$D$12)</f>
        <v>2.8900307831121732</v>
      </c>
      <c r="T198" s="22">
        <f>MIN(ET_Calcs!$M196,0.8*(Calculations!V197+Calculations!R198+Clima!$F196-Calculations!S198-Constantes!$D$14))</f>
        <v>1.0534768776120136</v>
      </c>
      <c r="U198" s="22">
        <f>MAX(0,V197+R198+Clima!$F196-Calculations!S198-Calculations!T198-Constantes!$E$24)</f>
        <v>0</v>
      </c>
      <c r="V198" s="22">
        <f>V197+R198+Clima!$F196-Calculations!S198-Calculations!T198-Calculations!U198</f>
        <v>301.60553494419145</v>
      </c>
      <c r="W198" s="20"/>
      <c r="X198" s="22">
        <v>193</v>
      </c>
      <c r="Y198" s="22">
        <f>ET_Calcs!$I196*((1-Constantes!$F$21)*ET_Calcs!$K196+ET_Calcs!$L196)</f>
        <v>1.0962329908761939</v>
      </c>
      <c r="Z198" s="22">
        <f>MIN(Y198*Constantes!$F$19,0.8*(AC197+Clima!$F196-AA198-AB198-Constantes!$D$12))</f>
        <v>8.0000017607096657E-2</v>
      </c>
      <c r="AA198" s="22">
        <f>IF(Clima!$F196&gt;0.05*Constantes!$F$20,((Clima!$F196-0.05*Constantes!$F$20)^2)/(Clima!$F196+0.95*Constantes!$F$20),0)</f>
        <v>0</v>
      </c>
      <c r="AB198" s="22">
        <f>MAX(0,AC197+Clima!$F196-AA198-Constantes!$D$11)</f>
        <v>0</v>
      </c>
      <c r="AC198" s="22">
        <f>AC197+Clima!$F196-AA198-Z198-AB198</f>
        <v>26.270000004401773</v>
      </c>
      <c r="AD198" s="22">
        <f>AD197+(Coeficientes!$D$22*AB198-AE198)/Coeficientes!$D$23</f>
        <v>0</v>
      </c>
      <c r="AE198" s="22">
        <f>10*Coeficientes!$D$24*AD197/Constantes!$F$29</f>
        <v>0</v>
      </c>
      <c r="AF198" s="22">
        <f>10000*(AA198+AE198)*Escenarios!$F$7/Escenarios!$F$8</f>
        <v>0</v>
      </c>
      <c r="AG198" s="22">
        <f>MAX(0,Constantes!$D$15/((Calculations!AJ197+Calculations!AF198+Clima!$F196)^2)+Coeficientes!$D$12)</f>
        <v>0</v>
      </c>
      <c r="AH198" s="22">
        <f>MIN(ET_Calcs!$M196,0.8*(Calculations!AJ197+Calculations!AF198+Clima!$F196-Calculations!AG198-Constantes!$D$14))</f>
        <v>1.0534768776120136</v>
      </c>
      <c r="AI198" s="22">
        <f>MAX(0,AJ197+AF198+Clima!$F196-Calculations!AG198-Calculations!AH198-Constantes!$E$24)</f>
        <v>0</v>
      </c>
      <c r="AJ198" s="22">
        <f>AJ197+AF198+Clima!$F196-Calculations!AG198-Calculations!AH198-Calculations!AI198</f>
        <v>54.288055530185957</v>
      </c>
      <c r="AK198" s="21"/>
    </row>
    <row r="199" spans="2:37" x14ac:dyDescent="0.25">
      <c r="B199" s="17"/>
      <c r="C199" s="22">
        <v>194</v>
      </c>
      <c r="D199" s="22">
        <f>ET_Calcs!$I197*((1-Constantes!$D$21)*ET_Calcs!$K197+ET_Calcs!$L197)</f>
        <v>1.1478511461518013</v>
      </c>
      <c r="E199" s="22">
        <f>MIN(D199*Constantes!$D$19,0.8*(H198+Clima!$F197-F199-G199-Constantes!$D$12))</f>
        <v>1.6000003521418196E-2</v>
      </c>
      <c r="F199" s="22">
        <f>IF(Clima!$F197&gt;0.05*Constantes!$D$20,((Clima!$F197-0.05*Constantes!$D$20)^2)/(Clima!$F197+0.95*Constantes!$D$20),0)</f>
        <v>0</v>
      </c>
      <c r="G199" s="22">
        <f>MAX(0,H198+Clima!$F197-F199-Constantes!$D$11)</f>
        <v>0</v>
      </c>
      <c r="H199" s="22">
        <f>H198+Clima!$F197-F199-E199-G199</f>
        <v>26.254000000880353</v>
      </c>
      <c r="I199" s="20"/>
      <c r="J199" s="22">
        <v>194</v>
      </c>
      <c r="K199" s="22">
        <f>ET_Calcs!$I197*((1-Constantes!$E$21)*ET_Calcs!$K197+ET_Calcs!$L197)</f>
        <v>1.1478511461518013</v>
      </c>
      <c r="L199" s="22">
        <f>MIN(K199*Constantes!$E$19,0.8*(O198+Clima!$F197-M199-N199-Constantes!$D$12))</f>
        <v>1.6000003521418196E-2</v>
      </c>
      <c r="M199" s="22">
        <f>IF(Clima!$F197&gt;0.05*Constantes!$E$20,((Clima!$F197-0.05*Constantes!$E$20)^2)/(Clima!$F197+0.95*Constantes!$E$20),0)</f>
        <v>0</v>
      </c>
      <c r="N199" s="22">
        <f>MAX(0,O198+Clima!$F197-M199-Constantes!$D$11)</f>
        <v>0</v>
      </c>
      <c r="O199" s="22">
        <f>O198+Clima!$F197-M199-L199-N199</f>
        <v>26.254000000880353</v>
      </c>
      <c r="P199" s="22">
        <f>P198+(Coeficientes!$D$22*N199-Q199)/Coeficientes!$D$23</f>
        <v>0</v>
      </c>
      <c r="Q199" s="22">
        <f>10*Coeficientes!$D$24*P198/Constantes!$E$29</f>
        <v>0</v>
      </c>
      <c r="R199" s="22">
        <f>10000*(M199+Q199)*Escenarios!$E$7/Escenarios!$E$8</f>
        <v>0</v>
      </c>
      <c r="S199" s="22">
        <f>MAX(0,Constantes!$D$15/((Calculations!V198+Calculations!R199+Clima!$F197)^2)+Coeficientes!$D$12)</f>
        <v>2.8871362769377291</v>
      </c>
      <c r="T199" s="22">
        <f>MIN(ET_Calcs!$M197,0.8*(Calculations!V198+Calculations!R199+Clima!$F197-Calculations!S199-Constantes!$D$14))</f>
        <v>1.1029084470007127</v>
      </c>
      <c r="U199" s="22">
        <f>MAX(0,V198+R199+Clima!$F197-Calculations!S199-Calculations!T199-Constantes!$E$24)</f>
        <v>0</v>
      </c>
      <c r="V199" s="22">
        <f>V198+R199+Clima!$F197-Calculations!S199-Calculations!T199-Calculations!U199</f>
        <v>297.61549022025304</v>
      </c>
      <c r="W199" s="20"/>
      <c r="X199" s="22">
        <v>194</v>
      </c>
      <c r="Y199" s="22">
        <f>ET_Calcs!$I197*((1-Constantes!$F$21)*ET_Calcs!$K197+ET_Calcs!$L197)</f>
        <v>1.1478511461518013</v>
      </c>
      <c r="Z199" s="22">
        <f>MIN(Y199*Constantes!$F$19,0.8*(AC198+Clima!$F197-AA199-AB199-Constantes!$D$12))</f>
        <v>1.6000003521418196E-2</v>
      </c>
      <c r="AA199" s="22">
        <f>IF(Clima!$F197&gt;0.05*Constantes!$F$20,((Clima!$F197-0.05*Constantes!$F$20)^2)/(Clima!$F197+0.95*Constantes!$F$20),0)</f>
        <v>0</v>
      </c>
      <c r="AB199" s="22">
        <f>MAX(0,AC198+Clima!$F197-AA199-Constantes!$D$11)</f>
        <v>0</v>
      </c>
      <c r="AC199" s="22">
        <f>AC198+Clima!$F197-AA199-Z199-AB199</f>
        <v>26.254000000880353</v>
      </c>
      <c r="AD199" s="22">
        <f>AD198+(Coeficientes!$D$22*AB199-AE199)/Coeficientes!$D$23</f>
        <v>0</v>
      </c>
      <c r="AE199" s="22">
        <f>10*Coeficientes!$D$24*AD198/Constantes!$F$29</f>
        <v>0</v>
      </c>
      <c r="AF199" s="22">
        <f>10000*(AA199+AE199)*Escenarios!$F$7/Escenarios!$F$8</f>
        <v>0</v>
      </c>
      <c r="AG199" s="22">
        <f>MAX(0,Constantes!$D$15/((Calculations!AJ198+Calculations!AF199+Clima!$F197)^2)+Coeficientes!$D$12)</f>
        <v>0</v>
      </c>
      <c r="AH199" s="22">
        <f>MIN(ET_Calcs!$M197,0.8*(Calculations!AJ198+Calculations!AF199+Clima!$F197-Calculations!AG199-Constantes!$D$14))</f>
        <v>1.1029084470007127</v>
      </c>
      <c r="AI199" s="22">
        <f>MAX(0,AJ198+AF199+Clima!$F197-Calculations!AG199-Calculations!AH199-Constantes!$E$24)</f>
        <v>0</v>
      </c>
      <c r="AJ199" s="22">
        <f>AJ198+AF199+Clima!$F197-Calculations!AG199-Calculations!AH199-Calculations!AI199</f>
        <v>53.185147083185242</v>
      </c>
      <c r="AK199" s="21"/>
    </row>
    <row r="200" spans="2:37" x14ac:dyDescent="0.25">
      <c r="B200" s="17"/>
      <c r="C200" s="22">
        <v>195</v>
      </c>
      <c r="D200" s="22">
        <f>ET_Calcs!$I198*((1-Constantes!$D$21)*ET_Calcs!$K198+ET_Calcs!$L198)</f>
        <v>1.1362049796436071</v>
      </c>
      <c r="E200" s="22">
        <f>MIN(D200*Constantes!$D$19,0.8*(H199+Clima!$F198-F200-G200-Constantes!$D$12))</f>
        <v>0.563200000704282</v>
      </c>
      <c r="F200" s="22">
        <f>IF(Clima!$F198&gt;0.05*Constantes!$D$20,((Clima!$F198-0.05*Constantes!$D$20)^2)/(Clima!$F198+0.95*Constantes!$D$20),0)</f>
        <v>0</v>
      </c>
      <c r="G200" s="22">
        <f>MAX(0,H199+Clima!$F198-F200-Constantes!$D$11)</f>
        <v>0</v>
      </c>
      <c r="H200" s="22">
        <f>H199+Clima!$F198-F200-E200-G200</f>
        <v>26.390800000176071</v>
      </c>
      <c r="I200" s="20"/>
      <c r="J200" s="22">
        <v>195</v>
      </c>
      <c r="K200" s="22">
        <f>ET_Calcs!$I198*((1-Constantes!$E$21)*ET_Calcs!$K198+ET_Calcs!$L198)</f>
        <v>1.1362049796436071</v>
      </c>
      <c r="L200" s="22">
        <f>MIN(K200*Constantes!$E$19,0.8*(O199+Clima!$F198-M200-N200-Constantes!$D$12))</f>
        <v>0.563200000704282</v>
      </c>
      <c r="M200" s="22">
        <f>IF(Clima!$F198&gt;0.05*Constantes!$E$20,((Clima!$F198-0.05*Constantes!$E$20)^2)/(Clima!$F198+0.95*Constantes!$E$20),0)</f>
        <v>0</v>
      </c>
      <c r="N200" s="22">
        <f>MAX(0,O199+Clima!$F198-M200-Constantes!$D$11)</f>
        <v>0</v>
      </c>
      <c r="O200" s="22">
        <f>O199+Clima!$F198-M200-L200-N200</f>
        <v>26.390800000176071</v>
      </c>
      <c r="P200" s="22">
        <f>P199+(Coeficientes!$D$22*N200-Q200)/Coeficientes!$D$23</f>
        <v>0</v>
      </c>
      <c r="Q200" s="22">
        <f>10*Coeficientes!$D$24*P199/Constantes!$E$29</f>
        <v>0</v>
      </c>
      <c r="R200" s="22">
        <f>10000*(M200+Q200)*Escenarios!$E$7/Escenarios!$E$8</f>
        <v>0</v>
      </c>
      <c r="S200" s="22">
        <f>MAX(0,Constantes!$D$15/((Calculations!V199+Calculations!R200+Clima!$F198)^2)+Coeficientes!$D$12)</f>
        <v>2.884633059088944</v>
      </c>
      <c r="T200" s="22">
        <f>MIN(ET_Calcs!$M198,0.8*(Calculations!V199+Calculations!R200+Clima!$F198-Calculations!S200-Constantes!$D$14))</f>
        <v>1.0918515559097808</v>
      </c>
      <c r="U200" s="22">
        <f>MAX(0,V199+R200+Clima!$F198-Calculations!S200-Calculations!T200-Constantes!$E$24)</f>
        <v>0</v>
      </c>
      <c r="V200" s="22">
        <f>V199+R200+Clima!$F198-Calculations!S200-Calculations!T200-Calculations!U200</f>
        <v>294.33900560525427</v>
      </c>
      <c r="W200" s="20"/>
      <c r="X200" s="22">
        <v>195</v>
      </c>
      <c r="Y200" s="22">
        <f>ET_Calcs!$I198*((1-Constantes!$F$21)*ET_Calcs!$K198+ET_Calcs!$L198)</f>
        <v>1.1362049796436071</v>
      </c>
      <c r="Z200" s="22">
        <f>MIN(Y200*Constantes!$F$19,0.8*(AC199+Clima!$F198-AA200-AB200-Constantes!$D$12))</f>
        <v>0.563200000704282</v>
      </c>
      <c r="AA200" s="22">
        <f>IF(Clima!$F198&gt;0.05*Constantes!$F$20,((Clima!$F198-0.05*Constantes!$F$20)^2)/(Clima!$F198+0.95*Constantes!$F$20),0)</f>
        <v>0</v>
      </c>
      <c r="AB200" s="22">
        <f>MAX(0,AC199+Clima!$F198-AA200-Constantes!$D$11)</f>
        <v>0</v>
      </c>
      <c r="AC200" s="22">
        <f>AC199+Clima!$F198-AA200-Z200-AB200</f>
        <v>26.390800000176071</v>
      </c>
      <c r="AD200" s="22">
        <f>AD199+(Coeficientes!$D$22*AB200-AE200)/Coeficientes!$D$23</f>
        <v>0</v>
      </c>
      <c r="AE200" s="22">
        <f>10*Coeficientes!$D$24*AD199/Constantes!$F$29</f>
        <v>0</v>
      </c>
      <c r="AF200" s="22">
        <f>10000*(AA200+AE200)*Escenarios!$F$7/Escenarios!$F$8</f>
        <v>0</v>
      </c>
      <c r="AG200" s="22">
        <f>MAX(0,Constantes!$D$15/((Calculations!AJ199+Calculations!AF200+Clima!$F198)^2)+Coeficientes!$D$12)</f>
        <v>0</v>
      </c>
      <c r="AH200" s="22">
        <f>MIN(ET_Calcs!$M198,0.8*(Calculations!AJ199+Calculations!AF200+Clima!$F198-Calculations!AG200-Constantes!$D$14))</f>
        <v>1.0918515559097808</v>
      </c>
      <c r="AI200" s="22">
        <f>MAX(0,AJ199+AF200+Clima!$F198-Calculations!AG200-Calculations!AH200-Constantes!$E$24)</f>
        <v>0</v>
      </c>
      <c r="AJ200" s="22">
        <f>AJ199+AF200+Clima!$F198-Calculations!AG200-Calculations!AH200-Calculations!AI200</f>
        <v>52.793295527275461</v>
      </c>
      <c r="AK200" s="21"/>
    </row>
    <row r="201" spans="2:37" x14ac:dyDescent="0.25">
      <c r="B201" s="17"/>
      <c r="C201" s="22">
        <v>196</v>
      </c>
      <c r="D201" s="22">
        <f>ET_Calcs!$I199*((1-Constantes!$D$21)*ET_Calcs!$K199+ET_Calcs!$L199)</f>
        <v>1.0927509644937079</v>
      </c>
      <c r="E201" s="22">
        <f>MIN(D201*Constantes!$D$19,0.8*(H200+Clima!$F199-F201-G201-Constantes!$D$12))</f>
        <v>0.11264000014085696</v>
      </c>
      <c r="F201" s="22">
        <f>IF(Clima!$F199&gt;0.05*Constantes!$D$20,((Clima!$F199-0.05*Constantes!$D$20)^2)/(Clima!$F199+0.95*Constantes!$D$20),0)</f>
        <v>0</v>
      </c>
      <c r="G201" s="22">
        <f>MAX(0,H200+Clima!$F199-F201-Constantes!$D$11)</f>
        <v>0</v>
      </c>
      <c r="H201" s="22">
        <f>H200+Clima!$F199-F201-E201-G201</f>
        <v>26.278160000035214</v>
      </c>
      <c r="I201" s="20"/>
      <c r="J201" s="22">
        <v>196</v>
      </c>
      <c r="K201" s="22">
        <f>ET_Calcs!$I199*((1-Constantes!$E$21)*ET_Calcs!$K199+ET_Calcs!$L199)</f>
        <v>1.0927509644937079</v>
      </c>
      <c r="L201" s="22">
        <f>MIN(K201*Constantes!$E$19,0.8*(O200+Clima!$F199-M201-N201-Constantes!$D$12))</f>
        <v>0.11264000014085696</v>
      </c>
      <c r="M201" s="22">
        <f>IF(Clima!$F199&gt;0.05*Constantes!$E$20,((Clima!$F199-0.05*Constantes!$E$20)^2)/(Clima!$F199+0.95*Constantes!$E$20),0)</f>
        <v>0</v>
      </c>
      <c r="N201" s="22">
        <f>MAX(0,O200+Clima!$F199-M201-Constantes!$D$11)</f>
        <v>0</v>
      </c>
      <c r="O201" s="22">
        <f>O200+Clima!$F199-M201-L201-N201</f>
        <v>26.278160000035214</v>
      </c>
      <c r="P201" s="22">
        <f>P200+(Coeficientes!$D$22*N201-Q201)/Coeficientes!$D$23</f>
        <v>0</v>
      </c>
      <c r="Q201" s="22">
        <f>10*Coeficientes!$D$24*P200/Constantes!$E$29</f>
        <v>0</v>
      </c>
      <c r="R201" s="22">
        <f>10000*(M201+Q201)*Escenarios!$E$7/Escenarios!$E$8</f>
        <v>0</v>
      </c>
      <c r="S201" s="22">
        <f>MAX(0,Constantes!$D$15/((Calculations!V200+Calculations!R201+Clima!$F199)^2)+Coeficientes!$D$12)</f>
        <v>2.8814948156459383</v>
      </c>
      <c r="T201" s="22">
        <f>MIN(ET_Calcs!$M199,0.8*(Calculations!V200+Calculations!R201+Clima!$F199-Calculations!S201-Constantes!$D$14))</f>
        <v>1.0503962662382456</v>
      </c>
      <c r="U201" s="22">
        <f>MAX(0,V200+R201+Clima!$F199-Calculations!S201-Calculations!T201-Constantes!$E$24)</f>
        <v>0</v>
      </c>
      <c r="V201" s="22">
        <f>V200+R201+Clima!$F199-Calculations!S201-Calculations!T201-Calculations!U201</f>
        <v>290.40711452337007</v>
      </c>
      <c r="W201" s="20"/>
      <c r="X201" s="22">
        <v>196</v>
      </c>
      <c r="Y201" s="22">
        <f>ET_Calcs!$I199*((1-Constantes!$F$21)*ET_Calcs!$K199+ET_Calcs!$L199)</f>
        <v>1.0927509644937079</v>
      </c>
      <c r="Z201" s="22">
        <f>MIN(Y201*Constantes!$F$19,0.8*(AC200+Clima!$F199-AA201-AB201-Constantes!$D$12))</f>
        <v>0.11264000014085696</v>
      </c>
      <c r="AA201" s="22">
        <f>IF(Clima!$F199&gt;0.05*Constantes!$F$20,((Clima!$F199-0.05*Constantes!$F$20)^2)/(Clima!$F199+0.95*Constantes!$F$20),0)</f>
        <v>0</v>
      </c>
      <c r="AB201" s="22">
        <f>MAX(0,AC200+Clima!$F199-AA201-Constantes!$D$11)</f>
        <v>0</v>
      </c>
      <c r="AC201" s="22">
        <f>AC200+Clima!$F199-AA201-Z201-AB201</f>
        <v>26.278160000035214</v>
      </c>
      <c r="AD201" s="22">
        <f>AD200+(Coeficientes!$D$22*AB201-AE201)/Coeficientes!$D$23</f>
        <v>0</v>
      </c>
      <c r="AE201" s="22">
        <f>10*Coeficientes!$D$24*AD200/Constantes!$F$29</f>
        <v>0</v>
      </c>
      <c r="AF201" s="22">
        <f>10000*(AA201+AE201)*Escenarios!$F$7/Escenarios!$F$8</f>
        <v>0</v>
      </c>
      <c r="AG201" s="22">
        <f>MAX(0,Constantes!$D$15/((Calculations!AJ200+Calculations!AF201+Clima!$F199)^2)+Coeficientes!$D$12)</f>
        <v>0</v>
      </c>
      <c r="AH201" s="22">
        <f>MIN(ET_Calcs!$M199,0.8*(Calculations!AJ200+Calculations!AF201+Clima!$F199-Calculations!AG201-Constantes!$D$14))</f>
        <v>1.0503962662382456</v>
      </c>
      <c r="AI201" s="22">
        <f>MAX(0,AJ200+AF201+Clima!$F199-Calculations!AG201-Calculations!AH201-Constantes!$E$24)</f>
        <v>0</v>
      </c>
      <c r="AJ201" s="22">
        <f>AJ200+AF201+Clima!$F199-Calculations!AG201-Calculations!AH201-Calculations!AI201</f>
        <v>51.742899261037216</v>
      </c>
      <c r="AK201" s="21"/>
    </row>
    <row r="202" spans="2:37" x14ac:dyDescent="0.25">
      <c r="B202" s="17"/>
      <c r="C202" s="22">
        <v>197</v>
      </c>
      <c r="D202" s="22">
        <f>ET_Calcs!$I200*((1-Constantes!$D$21)*ET_Calcs!$K200+ET_Calcs!$L200)</f>
        <v>1.1227863371873195</v>
      </c>
      <c r="E202" s="22">
        <f>MIN(D202*Constantes!$D$19,0.8*(H201+Clima!$F200-F202-G202-Constantes!$D$12))</f>
        <v>2.2528000028171392E-2</v>
      </c>
      <c r="F202" s="22">
        <f>IF(Clima!$F200&gt;0.05*Constantes!$D$20,((Clima!$F200-0.05*Constantes!$D$20)^2)/(Clima!$F200+0.95*Constantes!$D$20),0)</f>
        <v>0</v>
      </c>
      <c r="G202" s="22">
        <f>MAX(0,H201+Clima!$F200-F202-Constantes!$D$11)</f>
        <v>0</v>
      </c>
      <c r="H202" s="22">
        <f>H201+Clima!$F200-F202-E202-G202</f>
        <v>26.255632000007044</v>
      </c>
      <c r="I202" s="20"/>
      <c r="J202" s="22">
        <v>197</v>
      </c>
      <c r="K202" s="22">
        <f>ET_Calcs!$I200*((1-Constantes!$E$21)*ET_Calcs!$K200+ET_Calcs!$L200)</f>
        <v>1.1227863371873195</v>
      </c>
      <c r="L202" s="22">
        <f>MIN(K202*Constantes!$E$19,0.8*(O201+Clima!$F200-M202-N202-Constantes!$D$12))</f>
        <v>2.2528000028171392E-2</v>
      </c>
      <c r="M202" s="22">
        <f>IF(Clima!$F200&gt;0.05*Constantes!$E$20,((Clima!$F200-0.05*Constantes!$E$20)^2)/(Clima!$F200+0.95*Constantes!$E$20),0)</f>
        <v>0</v>
      </c>
      <c r="N202" s="22">
        <f>MAX(0,O201+Clima!$F200-M202-Constantes!$D$11)</f>
        <v>0</v>
      </c>
      <c r="O202" s="22">
        <f>O201+Clima!$F200-M202-L202-N202</f>
        <v>26.255632000007044</v>
      </c>
      <c r="P202" s="22">
        <f>P201+(Coeficientes!$D$22*N202-Q202)/Coeficientes!$D$23</f>
        <v>0</v>
      </c>
      <c r="Q202" s="22">
        <f>10*Coeficientes!$D$24*P201/Constantes!$E$29</f>
        <v>0</v>
      </c>
      <c r="R202" s="22">
        <f>10000*(M202+Q202)*Escenarios!$E$7/Escenarios!$E$8</f>
        <v>0</v>
      </c>
      <c r="S202" s="22">
        <f>MAX(0,Constantes!$D$15/((Calculations!V201+Calculations!R202+Clima!$F200)^2)+Coeficientes!$D$12)</f>
        <v>2.8782641525214618</v>
      </c>
      <c r="T202" s="22">
        <f>MIN(ET_Calcs!$M200,0.8*(Calculations!V201+Calculations!R202+Clima!$F200-Calculations!S202-Constantes!$D$14))</f>
        <v>1.0791943074820414</v>
      </c>
      <c r="U202" s="22">
        <f>MAX(0,V201+R202+Clima!$F200-Calculations!S202-Calculations!T202-Constantes!$E$24)</f>
        <v>0</v>
      </c>
      <c r="V202" s="22">
        <f>V201+R202+Clima!$F200-Calculations!S202-Calculations!T202-Calculations!U202</f>
        <v>286.44965606336655</v>
      </c>
      <c r="W202" s="20"/>
      <c r="X202" s="22">
        <v>197</v>
      </c>
      <c r="Y202" s="22">
        <f>ET_Calcs!$I200*((1-Constantes!$F$21)*ET_Calcs!$K200+ET_Calcs!$L200)</f>
        <v>1.1227863371873195</v>
      </c>
      <c r="Z202" s="22">
        <f>MIN(Y202*Constantes!$F$19,0.8*(AC201+Clima!$F200-AA202-AB202-Constantes!$D$12))</f>
        <v>2.2528000028171392E-2</v>
      </c>
      <c r="AA202" s="22">
        <f>IF(Clima!$F200&gt;0.05*Constantes!$F$20,((Clima!$F200-0.05*Constantes!$F$20)^2)/(Clima!$F200+0.95*Constantes!$F$20),0)</f>
        <v>0</v>
      </c>
      <c r="AB202" s="22">
        <f>MAX(0,AC201+Clima!$F200-AA202-Constantes!$D$11)</f>
        <v>0</v>
      </c>
      <c r="AC202" s="22">
        <f>AC201+Clima!$F200-AA202-Z202-AB202</f>
        <v>26.255632000007044</v>
      </c>
      <c r="AD202" s="22">
        <f>AD201+(Coeficientes!$D$22*AB202-AE202)/Coeficientes!$D$23</f>
        <v>0</v>
      </c>
      <c r="AE202" s="22">
        <f>10*Coeficientes!$D$24*AD201/Constantes!$F$29</f>
        <v>0</v>
      </c>
      <c r="AF202" s="22">
        <f>10000*(AA202+AE202)*Escenarios!$F$7/Escenarios!$F$8</f>
        <v>0</v>
      </c>
      <c r="AG202" s="22">
        <f>MAX(0,Constantes!$D$15/((Calculations!AJ201+Calculations!AF202+Clima!$F200)^2)+Coeficientes!$D$12)</f>
        <v>0</v>
      </c>
      <c r="AH202" s="22">
        <f>MIN(ET_Calcs!$M200,0.8*(Calculations!AJ201+Calculations!AF202+Clima!$F200-Calculations!AG202-Constantes!$D$14))</f>
        <v>1.0791943074820414</v>
      </c>
      <c r="AI202" s="22">
        <f>MAX(0,AJ201+AF202+Clima!$F200-Calculations!AG202-Calculations!AH202-Constantes!$E$24)</f>
        <v>0</v>
      </c>
      <c r="AJ202" s="22">
        <f>AJ201+AF202+Clima!$F200-Calculations!AG202-Calculations!AH202-Calculations!AI202</f>
        <v>50.663704953555175</v>
      </c>
      <c r="AK202" s="21"/>
    </row>
    <row r="203" spans="2:37" x14ac:dyDescent="0.25">
      <c r="B203" s="17"/>
      <c r="C203" s="22">
        <v>198</v>
      </c>
      <c r="D203" s="22">
        <f>ET_Calcs!$I201*((1-Constantes!$D$21)*ET_Calcs!$K201+ET_Calcs!$L201)</f>
        <v>1.1501079075477971</v>
      </c>
      <c r="E203" s="22">
        <f>MIN(D203*Constantes!$D$19,0.8*(H202+Clima!$F201-F203-G203-Constantes!$D$12))</f>
        <v>4.505600005634847E-3</v>
      </c>
      <c r="F203" s="22">
        <f>IF(Clima!$F201&gt;0.05*Constantes!$D$20,((Clima!$F201-0.05*Constantes!$D$20)^2)/(Clima!$F201+0.95*Constantes!$D$20),0)</f>
        <v>0</v>
      </c>
      <c r="G203" s="22">
        <f>MAX(0,H202+Clima!$F201-F203-Constantes!$D$11)</f>
        <v>0</v>
      </c>
      <c r="H203" s="22">
        <f>H202+Clima!$F201-F203-E203-G203</f>
        <v>26.251126400001407</v>
      </c>
      <c r="I203" s="20"/>
      <c r="J203" s="22">
        <v>198</v>
      </c>
      <c r="K203" s="22">
        <f>ET_Calcs!$I201*((1-Constantes!$E$21)*ET_Calcs!$K201+ET_Calcs!$L201)</f>
        <v>1.1501079075477971</v>
      </c>
      <c r="L203" s="22">
        <f>MIN(K203*Constantes!$E$19,0.8*(O202+Clima!$F201-M203-N203-Constantes!$D$12))</f>
        <v>4.505600005634847E-3</v>
      </c>
      <c r="M203" s="22">
        <f>IF(Clima!$F201&gt;0.05*Constantes!$E$20,((Clima!$F201-0.05*Constantes!$E$20)^2)/(Clima!$F201+0.95*Constantes!$E$20),0)</f>
        <v>0</v>
      </c>
      <c r="N203" s="22">
        <f>MAX(0,O202+Clima!$F201-M203-Constantes!$D$11)</f>
        <v>0</v>
      </c>
      <c r="O203" s="22">
        <f>O202+Clima!$F201-M203-L203-N203</f>
        <v>26.251126400001407</v>
      </c>
      <c r="P203" s="22">
        <f>P202+(Coeficientes!$D$22*N203-Q203)/Coeficientes!$D$23</f>
        <v>0</v>
      </c>
      <c r="Q203" s="22">
        <f>10*Coeficientes!$D$24*P202/Constantes!$E$29</f>
        <v>0</v>
      </c>
      <c r="R203" s="22">
        <f>10000*(M203+Q203)*Escenarios!$E$7/Escenarios!$E$8</f>
        <v>0</v>
      </c>
      <c r="S203" s="22">
        <f>MAX(0,Constantes!$D$15/((Calculations!V202+Calculations!R203+Clima!$F201)^2)+Coeficientes!$D$12)</f>
        <v>2.8748772224310368</v>
      </c>
      <c r="T203" s="22">
        <f>MIN(ET_Calcs!$M201,0.8*(Calculations!V202+Calculations!R203+Clima!$F201-Calculations!S203-Constantes!$D$14))</f>
        <v>1.1054153880114292</v>
      </c>
      <c r="U203" s="22">
        <f>MAX(0,V202+R203+Clima!$F201-Calculations!S203-Calculations!T203-Constantes!$E$24)</f>
        <v>0</v>
      </c>
      <c r="V203" s="22">
        <f>V202+R203+Clima!$F201-Calculations!S203-Calculations!T203-Calculations!U203</f>
        <v>282.46936345292409</v>
      </c>
      <c r="W203" s="20"/>
      <c r="X203" s="22">
        <v>198</v>
      </c>
      <c r="Y203" s="22">
        <f>ET_Calcs!$I201*((1-Constantes!$F$21)*ET_Calcs!$K201+ET_Calcs!$L201)</f>
        <v>1.1501079075477971</v>
      </c>
      <c r="Z203" s="22">
        <f>MIN(Y203*Constantes!$F$19,0.8*(AC202+Clima!$F201-AA203-AB203-Constantes!$D$12))</f>
        <v>4.505600005634847E-3</v>
      </c>
      <c r="AA203" s="22">
        <f>IF(Clima!$F201&gt;0.05*Constantes!$F$20,((Clima!$F201-0.05*Constantes!$F$20)^2)/(Clima!$F201+0.95*Constantes!$F$20),0)</f>
        <v>0</v>
      </c>
      <c r="AB203" s="22">
        <f>MAX(0,AC202+Clima!$F201-AA203-Constantes!$D$11)</f>
        <v>0</v>
      </c>
      <c r="AC203" s="22">
        <f>AC202+Clima!$F201-AA203-Z203-AB203</f>
        <v>26.251126400001407</v>
      </c>
      <c r="AD203" s="22">
        <f>AD202+(Coeficientes!$D$22*AB203-AE203)/Coeficientes!$D$23</f>
        <v>0</v>
      </c>
      <c r="AE203" s="22">
        <f>10*Coeficientes!$D$24*AD202/Constantes!$F$29</f>
        <v>0</v>
      </c>
      <c r="AF203" s="22">
        <f>10000*(AA203+AE203)*Escenarios!$F$7/Escenarios!$F$8</f>
        <v>0</v>
      </c>
      <c r="AG203" s="22">
        <f>MAX(0,Constantes!$D$15/((Calculations!AJ202+Calculations!AF203+Clima!$F201)^2)+Coeficientes!$D$12)</f>
        <v>0</v>
      </c>
      <c r="AH203" s="22">
        <f>MIN(ET_Calcs!$M201,0.8*(Calculations!AJ202+Calculations!AF203+Clima!$F201-Calculations!AG203-Constantes!$D$14))</f>
        <v>1.1054153880114292</v>
      </c>
      <c r="AI203" s="22">
        <f>MAX(0,AJ202+AF203+Clima!$F201-Calculations!AG203-Calculations!AH203-Constantes!$E$24)</f>
        <v>0</v>
      </c>
      <c r="AJ203" s="22">
        <f>AJ202+AF203+Clima!$F201-Calculations!AG203-Calculations!AH203-Calculations!AI203</f>
        <v>49.558289565543745</v>
      </c>
      <c r="AK203" s="21"/>
    </row>
    <row r="204" spans="2:37" x14ac:dyDescent="0.25">
      <c r="B204" s="17"/>
      <c r="C204" s="22">
        <v>199</v>
      </c>
      <c r="D204" s="22">
        <f>ET_Calcs!$I202*((1-Constantes!$D$21)*ET_Calcs!$K202+ET_Calcs!$L202)</f>
        <v>1.1877161650352037</v>
      </c>
      <c r="E204" s="22">
        <f>MIN(D204*Constantes!$D$19,0.8*(H203+Clima!$F202-F204-G204-Constantes!$D$12))</f>
        <v>9.0112000112583255E-4</v>
      </c>
      <c r="F204" s="22">
        <f>IF(Clima!$F202&gt;0.05*Constantes!$D$20,((Clima!$F202-0.05*Constantes!$D$20)^2)/(Clima!$F202+0.95*Constantes!$D$20),0)</f>
        <v>0</v>
      </c>
      <c r="G204" s="22">
        <f>MAX(0,H203+Clima!$F202-F204-Constantes!$D$11)</f>
        <v>0</v>
      </c>
      <c r="H204" s="22">
        <f>H203+Clima!$F202-F204-E204-G204</f>
        <v>26.250225280000283</v>
      </c>
      <c r="I204" s="20"/>
      <c r="J204" s="22">
        <v>199</v>
      </c>
      <c r="K204" s="22">
        <f>ET_Calcs!$I202*((1-Constantes!$E$21)*ET_Calcs!$K202+ET_Calcs!$L202)</f>
        <v>1.1877161650352037</v>
      </c>
      <c r="L204" s="22">
        <f>MIN(K204*Constantes!$E$19,0.8*(O203+Clima!$F202-M204-N204-Constantes!$D$12))</f>
        <v>9.0112000112583255E-4</v>
      </c>
      <c r="M204" s="22">
        <f>IF(Clima!$F202&gt;0.05*Constantes!$E$20,((Clima!$F202-0.05*Constantes!$E$20)^2)/(Clima!$F202+0.95*Constantes!$E$20),0)</f>
        <v>0</v>
      </c>
      <c r="N204" s="22">
        <f>MAX(0,O203+Clima!$F202-M204-Constantes!$D$11)</f>
        <v>0</v>
      </c>
      <c r="O204" s="22">
        <f>O203+Clima!$F202-M204-L204-N204</f>
        <v>26.250225280000283</v>
      </c>
      <c r="P204" s="22">
        <f>P203+(Coeficientes!$D$22*N204-Q204)/Coeficientes!$D$23</f>
        <v>0</v>
      </c>
      <c r="Q204" s="22">
        <f>10*Coeficientes!$D$24*P203/Constantes!$E$29</f>
        <v>0</v>
      </c>
      <c r="R204" s="22">
        <f>10000*(M204+Q204)*Escenarios!$E$7/Escenarios!$E$8</f>
        <v>0</v>
      </c>
      <c r="S204" s="22">
        <f>MAX(0,Constantes!$D$15/((Calculations!V203+Calculations!R204+Clima!$F202)^2)+Coeficientes!$D$12)</f>
        <v>2.8713261532980003</v>
      </c>
      <c r="T204" s="22">
        <f>MIN(ET_Calcs!$M202,0.8*(Calculations!V203+Calculations!R204+Clima!$F202-Calculations!S204-Constantes!$D$14))</f>
        <v>1.1415003484379582</v>
      </c>
      <c r="U204" s="22">
        <f>MAX(0,V203+R204+Clima!$F202-Calculations!S204-Calculations!T204-Constantes!$E$24)</f>
        <v>0</v>
      </c>
      <c r="V204" s="22">
        <f>V203+R204+Clima!$F202-Calculations!S204-Calculations!T204-Calculations!U204</f>
        <v>278.45653695118813</v>
      </c>
      <c r="W204" s="20"/>
      <c r="X204" s="22">
        <v>199</v>
      </c>
      <c r="Y204" s="22">
        <f>ET_Calcs!$I202*((1-Constantes!$F$21)*ET_Calcs!$K202+ET_Calcs!$L202)</f>
        <v>1.1877161650352037</v>
      </c>
      <c r="Z204" s="22">
        <f>MIN(Y204*Constantes!$F$19,0.8*(AC203+Clima!$F202-AA204-AB204-Constantes!$D$12))</f>
        <v>9.0112000112583255E-4</v>
      </c>
      <c r="AA204" s="22">
        <f>IF(Clima!$F202&gt;0.05*Constantes!$F$20,((Clima!$F202-0.05*Constantes!$F$20)^2)/(Clima!$F202+0.95*Constantes!$F$20),0)</f>
        <v>0</v>
      </c>
      <c r="AB204" s="22">
        <f>MAX(0,AC203+Clima!$F202-AA204-Constantes!$D$11)</f>
        <v>0</v>
      </c>
      <c r="AC204" s="22">
        <f>AC203+Clima!$F202-AA204-Z204-AB204</f>
        <v>26.250225280000283</v>
      </c>
      <c r="AD204" s="22">
        <f>AD203+(Coeficientes!$D$22*AB204-AE204)/Coeficientes!$D$23</f>
        <v>0</v>
      </c>
      <c r="AE204" s="22">
        <f>10*Coeficientes!$D$24*AD203/Constantes!$F$29</f>
        <v>0</v>
      </c>
      <c r="AF204" s="22">
        <f>10000*(AA204+AE204)*Escenarios!$F$7/Escenarios!$F$8</f>
        <v>0</v>
      </c>
      <c r="AG204" s="22">
        <f>MAX(0,Constantes!$D$15/((Calculations!AJ203+Calculations!AF204+Clima!$F202)^2)+Coeficientes!$D$12)</f>
        <v>0</v>
      </c>
      <c r="AH204" s="22">
        <f>MIN(ET_Calcs!$M202,0.8*(Calculations!AJ203+Calculations!AF204+Clima!$F202-Calculations!AG204-Constantes!$D$14))</f>
        <v>1.1415003484379582</v>
      </c>
      <c r="AI204" s="22">
        <f>MAX(0,AJ203+AF204+Clima!$F202-Calculations!AG204-Calculations!AH204-Constantes!$E$24)</f>
        <v>0</v>
      </c>
      <c r="AJ204" s="22">
        <f>AJ203+AF204+Clima!$F202-Calculations!AG204-Calculations!AH204-Calculations!AI204</f>
        <v>48.416789217105787</v>
      </c>
      <c r="AK204" s="21"/>
    </row>
    <row r="205" spans="2:37" x14ac:dyDescent="0.25">
      <c r="B205" s="17"/>
      <c r="C205" s="22">
        <v>200</v>
      </c>
      <c r="D205" s="22">
        <f>ET_Calcs!$I203*((1-Constantes!$D$21)*ET_Calcs!$K203+ET_Calcs!$L203)</f>
        <v>1.219392222239394</v>
      </c>
      <c r="E205" s="22">
        <f>MIN(D205*Constantes!$D$19,0.8*(H204+Clima!$F203-F205-G205-Constantes!$D$12))</f>
        <v>0.72146633010522943</v>
      </c>
      <c r="F205" s="22">
        <f>IF(Clima!$F203&gt;0.05*Constantes!$D$20,((Clima!$F203-0.05*Constantes!$D$20)^2)/(Clima!$F203+0.95*Constantes!$D$20),0)</f>
        <v>5.9919889092786609E-2</v>
      </c>
      <c r="G205" s="22">
        <f>MAX(0,H204+Clima!$F203-F205-Constantes!$D$11)</f>
        <v>0</v>
      </c>
      <c r="H205" s="22">
        <f>H204+Clima!$F203-F205-E205-G205</f>
        <v>32.568839060802262</v>
      </c>
      <c r="I205" s="20"/>
      <c r="J205" s="22">
        <v>200</v>
      </c>
      <c r="K205" s="22">
        <f>ET_Calcs!$I203*((1-Constantes!$E$21)*ET_Calcs!$K203+ET_Calcs!$L203)</f>
        <v>1.219392222239394</v>
      </c>
      <c r="L205" s="22">
        <f>MIN(K205*Constantes!$E$19,0.8*(O204+Clima!$F203-M205-N205-Constantes!$D$12))</f>
        <v>0.72146633010522943</v>
      </c>
      <c r="M205" s="22">
        <f>IF(Clima!$F203&gt;0.05*Constantes!$E$20,((Clima!$F203-0.05*Constantes!$E$20)^2)/(Clima!$F203+0.95*Constantes!$E$20),0)</f>
        <v>5.9919889092786609E-2</v>
      </c>
      <c r="N205" s="22">
        <f>MAX(0,O204+Clima!$F203-M205-Constantes!$D$11)</f>
        <v>0</v>
      </c>
      <c r="O205" s="22">
        <f>O204+Clima!$F203-M205-L205-N205</f>
        <v>32.568839060802262</v>
      </c>
      <c r="P205" s="22">
        <f>P204+(Coeficientes!$D$22*N205-Q205)/Coeficientes!$D$23</f>
        <v>0</v>
      </c>
      <c r="Q205" s="22">
        <f>10*Coeficientes!$D$24*P204/Constantes!$E$29</f>
        <v>0</v>
      </c>
      <c r="R205" s="22">
        <f>10000*(M205+Q205)*Escenarios!$E$7/Escenarios!$E$8</f>
        <v>1.9374097473334335</v>
      </c>
      <c r="S205" s="22">
        <f>MAX(0,Constantes!$D$15/((Calculations!V204+Calculations!R205+Clima!$F203)^2)+Coeficientes!$D$12)</f>
        <v>2.8757845614129627</v>
      </c>
      <c r="T205" s="22">
        <f>MIN(ET_Calcs!$M203,0.8*(Calculations!V204+Calculations!R205+Clima!$F203-Calculations!S205-Constantes!$D$14))</f>
        <v>1.1719325524230948</v>
      </c>
      <c r="U205" s="22">
        <f>MAX(0,V204+R205+Clima!$F203-Calculations!S205-Calculations!T205-Constantes!$E$24)</f>
        <v>0</v>
      </c>
      <c r="V205" s="22">
        <f>V204+R205+Clima!$F203-Calculations!S205-Calculations!T205-Calculations!U205</f>
        <v>283.44622958468557</v>
      </c>
      <c r="W205" s="20"/>
      <c r="X205" s="22">
        <v>200</v>
      </c>
      <c r="Y205" s="22">
        <f>ET_Calcs!$I203*((1-Constantes!$F$21)*ET_Calcs!$K203+ET_Calcs!$L203)</f>
        <v>1.219392222239394</v>
      </c>
      <c r="Z205" s="22">
        <f>MIN(Y205*Constantes!$F$19,0.8*(AC204+Clima!$F203-AA205-AB205-Constantes!$D$12))</f>
        <v>0.72146633010522943</v>
      </c>
      <c r="AA205" s="22">
        <f>IF(Clima!$F203&gt;0.05*Constantes!$F$20,((Clima!$F203-0.05*Constantes!$F$20)^2)/(Clima!$F203+0.95*Constantes!$F$20),0)</f>
        <v>5.9919889092786609E-2</v>
      </c>
      <c r="AB205" s="22">
        <f>MAX(0,AC204+Clima!$F203-AA205-Constantes!$D$11)</f>
        <v>0</v>
      </c>
      <c r="AC205" s="22">
        <f>AC204+Clima!$F203-AA205-Z205-AB205</f>
        <v>32.568839060802262</v>
      </c>
      <c r="AD205" s="22">
        <f>AD204+(Coeficientes!$D$22*AB205-AE205)/Coeficientes!$D$23</f>
        <v>0</v>
      </c>
      <c r="AE205" s="22">
        <f>10*Coeficientes!$D$24*AD204/Constantes!$F$29</f>
        <v>0</v>
      </c>
      <c r="AF205" s="22">
        <f>10000*(AA205+AE205)*Escenarios!$F$7/Escenarios!$F$8</f>
        <v>0.93874492912032348</v>
      </c>
      <c r="AG205" s="22">
        <f>MAX(0,Constantes!$D$15/((Calculations!AJ204+Calculations!AF205+Clima!$F203)^2)+Coeficientes!$D$12)</f>
        <v>0</v>
      </c>
      <c r="AH205" s="22">
        <f>MIN(ET_Calcs!$M203,0.8*(Calculations!AJ204+Calculations!AF205+Clima!$F203-Calculations!AG205-Constantes!$D$14))</f>
        <v>1.1719325524230948</v>
      </c>
      <c r="AI205" s="22">
        <f>MAX(0,AJ204+AF205+Clima!$F203-Calculations!AG205-Calculations!AH205-Constantes!$E$24)</f>
        <v>0</v>
      </c>
      <c r="AJ205" s="22">
        <f>AJ204+AF205+Clima!$F203-Calculations!AG205-Calculations!AH205-Calculations!AI205</f>
        <v>55.28360159380302</v>
      </c>
      <c r="AK205" s="21"/>
    </row>
    <row r="206" spans="2:37" x14ac:dyDescent="0.25">
      <c r="B206" s="17"/>
      <c r="C206" s="22">
        <v>201</v>
      </c>
      <c r="D206" s="22">
        <f>ET_Calcs!$I204*((1-Constantes!$D$21)*ET_Calcs!$K204+ET_Calcs!$L204)</f>
        <v>0</v>
      </c>
      <c r="E206" s="22">
        <f>MIN(D206*Constantes!$D$19,0.8*(H205+Clima!$F204-F206-G206-Constantes!$D$12))</f>
        <v>0</v>
      </c>
      <c r="F206" s="22">
        <f>IF(Clima!$F204&gt;0.05*Constantes!$D$20,((Clima!$F204-0.05*Constantes!$D$20)^2)/(Clima!$F204+0.95*Constantes!$D$20),0)</f>
        <v>0</v>
      </c>
      <c r="G206" s="22">
        <f>MAX(0,H205+Clima!$F204-F206-Constantes!$D$11)</f>
        <v>0</v>
      </c>
      <c r="H206" s="22">
        <f>H205+Clima!$F204-F206-E206-G206</f>
        <v>33.768839060802264</v>
      </c>
      <c r="I206" s="20"/>
      <c r="J206" s="22">
        <v>201</v>
      </c>
      <c r="K206" s="22">
        <f>ET_Calcs!$I204*((1-Constantes!$E$21)*ET_Calcs!$K204+ET_Calcs!$L204)</f>
        <v>0</v>
      </c>
      <c r="L206" s="22">
        <f>MIN(K206*Constantes!$E$19,0.8*(O205+Clima!$F204-M206-N206-Constantes!$D$12))</f>
        <v>0</v>
      </c>
      <c r="M206" s="22">
        <f>IF(Clima!$F204&gt;0.05*Constantes!$E$20,((Clima!$F204-0.05*Constantes!$E$20)^2)/(Clima!$F204+0.95*Constantes!$E$20),0)</f>
        <v>0</v>
      </c>
      <c r="N206" s="22">
        <f>MAX(0,O205+Clima!$F204-M206-Constantes!$D$11)</f>
        <v>0</v>
      </c>
      <c r="O206" s="22">
        <f>O205+Clima!$F204-M206-L206-N206</f>
        <v>33.768839060802264</v>
      </c>
      <c r="P206" s="22">
        <f>P205+(Coeficientes!$D$22*N206-Q206)/Coeficientes!$D$23</f>
        <v>0</v>
      </c>
      <c r="Q206" s="22">
        <f>10*Coeficientes!$D$24*P205/Constantes!$E$29</f>
        <v>0</v>
      </c>
      <c r="R206" s="22">
        <f>10000*(M206+Q206)*Escenarios!$E$7/Escenarios!$E$8</f>
        <v>0</v>
      </c>
      <c r="S206" s="22">
        <f>MAX(0,Constantes!$D$15/((Calculations!V205+Calculations!R206+Clima!$F204)^2)+Coeficientes!$D$12)</f>
        <v>2.8732867249749434</v>
      </c>
      <c r="T206" s="22">
        <f>MIN(ET_Calcs!$M204,0.8*(Calculations!V205+Calculations!R206+Clima!$F204-Calculations!S206-Constantes!$D$14))</f>
        <v>0</v>
      </c>
      <c r="U206" s="22">
        <f>MAX(0,V205+R206+Clima!$F204-Calculations!S206-Calculations!T206-Constantes!$E$24)</f>
        <v>0</v>
      </c>
      <c r="V206" s="22">
        <f>V205+R206+Clima!$F204-Calculations!S206-Calculations!T206-Calculations!U206</f>
        <v>281.77294285971061</v>
      </c>
      <c r="W206" s="20"/>
      <c r="X206" s="22">
        <v>201</v>
      </c>
      <c r="Y206" s="22">
        <f>ET_Calcs!$I204*((1-Constantes!$F$21)*ET_Calcs!$K204+ET_Calcs!$L204)</f>
        <v>0</v>
      </c>
      <c r="Z206" s="22">
        <f>MIN(Y206*Constantes!$F$19,0.8*(AC205+Clima!$F204-AA206-AB206-Constantes!$D$12))</f>
        <v>0</v>
      </c>
      <c r="AA206" s="22">
        <f>IF(Clima!$F204&gt;0.05*Constantes!$F$20,((Clima!$F204-0.05*Constantes!$F$20)^2)/(Clima!$F204+0.95*Constantes!$F$20),0)</f>
        <v>0</v>
      </c>
      <c r="AB206" s="22">
        <f>MAX(0,AC205+Clima!$F204-AA206-Constantes!$D$11)</f>
        <v>0</v>
      </c>
      <c r="AC206" s="22">
        <f>AC205+Clima!$F204-AA206-Z206-AB206</f>
        <v>33.768839060802264</v>
      </c>
      <c r="AD206" s="22">
        <f>AD205+(Coeficientes!$D$22*AB206-AE206)/Coeficientes!$D$23</f>
        <v>0</v>
      </c>
      <c r="AE206" s="22">
        <f>10*Coeficientes!$D$24*AD205/Constantes!$F$29</f>
        <v>0</v>
      </c>
      <c r="AF206" s="22">
        <f>10000*(AA206+AE206)*Escenarios!$F$7/Escenarios!$F$8</f>
        <v>0</v>
      </c>
      <c r="AG206" s="22">
        <f>MAX(0,Constantes!$D$15/((Calculations!AJ205+Calculations!AF206+Clima!$F204)^2)+Coeficientes!$D$12)</f>
        <v>0</v>
      </c>
      <c r="AH206" s="22">
        <f>MIN(ET_Calcs!$M204,0.8*(Calculations!AJ205+Calculations!AF206+Clima!$F204-Calculations!AG206-Constantes!$D$14))</f>
        <v>0</v>
      </c>
      <c r="AI206" s="22">
        <f>MAX(0,AJ205+AF206+Clima!$F204-Calculations!AG206-Calculations!AH206-Constantes!$E$24)</f>
        <v>0</v>
      </c>
      <c r="AJ206" s="22">
        <f>AJ205+AF206+Clima!$F204-Calculations!AG206-Calculations!AH206-Calculations!AI206</f>
        <v>56.483601593803023</v>
      </c>
      <c r="AK206" s="21"/>
    </row>
    <row r="207" spans="2:37" x14ac:dyDescent="0.25">
      <c r="B207" s="17"/>
      <c r="C207" s="22">
        <v>202</v>
      </c>
      <c r="D207" s="22">
        <f>ET_Calcs!$I205*((1-Constantes!$D$21)*ET_Calcs!$K205+ET_Calcs!$L205)</f>
        <v>1.1314575492164189</v>
      </c>
      <c r="E207" s="22">
        <f>MIN(D207*Constantes!$D$19,0.8*(H206+Clima!$F205-F207-G207-Constantes!$D$12))</f>
        <v>0.6694388489733758</v>
      </c>
      <c r="F207" s="22">
        <f>IF(Clima!$F205&gt;0.05*Constantes!$D$20,((Clima!$F205-0.05*Constantes!$D$20)^2)/(Clima!$F205+0.95*Constantes!$D$20),0)</f>
        <v>0.33756874147786275</v>
      </c>
      <c r="G207" s="22">
        <f>MAX(0,H206+Clima!$F205-F207-Constantes!$D$11)</f>
        <v>0</v>
      </c>
      <c r="H207" s="22">
        <f>H206+Clima!$F205-F207-E207-G207</f>
        <v>43.261831470351026</v>
      </c>
      <c r="I207" s="20"/>
      <c r="J207" s="22">
        <v>202</v>
      </c>
      <c r="K207" s="22">
        <f>ET_Calcs!$I205*((1-Constantes!$E$21)*ET_Calcs!$K205+ET_Calcs!$L205)</f>
        <v>1.1314575492164189</v>
      </c>
      <c r="L207" s="22">
        <f>MIN(K207*Constantes!$E$19,0.8*(O206+Clima!$F205-M207-N207-Constantes!$D$12))</f>
        <v>0.6694388489733758</v>
      </c>
      <c r="M207" s="22">
        <f>IF(Clima!$F205&gt;0.05*Constantes!$E$20,((Clima!$F205-0.05*Constantes!$E$20)^2)/(Clima!$F205+0.95*Constantes!$E$20),0)</f>
        <v>0.33756874147786275</v>
      </c>
      <c r="N207" s="22">
        <f>MAX(0,O206+Clima!$F205-M207-Constantes!$D$11)</f>
        <v>0</v>
      </c>
      <c r="O207" s="22">
        <f>O206+Clima!$F205-M207-L207-N207</f>
        <v>43.261831470351026</v>
      </c>
      <c r="P207" s="22">
        <f>P206+(Coeficientes!$D$22*N207-Q207)/Coeficientes!$D$23</f>
        <v>0</v>
      </c>
      <c r="Q207" s="22">
        <f>10*Coeficientes!$D$24*P206/Constantes!$E$29</f>
        <v>0</v>
      </c>
      <c r="R207" s="22">
        <f>10000*(M207+Q207)*Escenarios!$E$7/Escenarios!$E$8</f>
        <v>10.914722641117562</v>
      </c>
      <c r="S207" s="22">
        <f>MAX(0,Constantes!$D$15/((Calculations!V206+Calculations!R207+Clima!$F205)^2)+Coeficientes!$D$12)</f>
        <v>2.8883111218284467</v>
      </c>
      <c r="T207" s="22">
        <f>MIN(ET_Calcs!$M205,0.8*(Calculations!V206+Calculations!R207+Clima!$F205-Calculations!S207-Constantes!$D$14))</f>
        <v>1.0879685043553866</v>
      </c>
      <c r="U207" s="22">
        <f>MAX(0,V206+R207+Clima!$F205-Calculations!S207-Calculations!T207-Constantes!$E$24)</f>
        <v>0</v>
      </c>
      <c r="V207" s="22">
        <f>V206+R207+Clima!$F205-Calculations!S207-Calculations!T207-Calculations!U207</f>
        <v>299.21138587464435</v>
      </c>
      <c r="W207" s="20"/>
      <c r="X207" s="22">
        <v>202</v>
      </c>
      <c r="Y207" s="22">
        <f>ET_Calcs!$I205*((1-Constantes!$F$21)*ET_Calcs!$K205+ET_Calcs!$L205)</f>
        <v>1.1314575492164189</v>
      </c>
      <c r="Z207" s="22">
        <f>MIN(Y207*Constantes!$F$19,0.8*(AC206+Clima!$F205-AA207-AB207-Constantes!$D$12))</f>
        <v>0.6694388489733758</v>
      </c>
      <c r="AA207" s="22">
        <f>IF(Clima!$F205&gt;0.05*Constantes!$F$20,((Clima!$F205-0.05*Constantes!$F$20)^2)/(Clima!$F205+0.95*Constantes!$F$20),0)</f>
        <v>0.33756874147786275</v>
      </c>
      <c r="AB207" s="22">
        <f>MAX(0,AC206+Clima!$F205-AA207-Constantes!$D$11)</f>
        <v>0</v>
      </c>
      <c r="AC207" s="22">
        <f>AC206+Clima!$F205-AA207-Z207-AB207</f>
        <v>43.261831470351026</v>
      </c>
      <c r="AD207" s="22">
        <f>AD206+(Coeficientes!$D$22*AB207-AE207)/Coeficientes!$D$23</f>
        <v>0</v>
      </c>
      <c r="AE207" s="22">
        <f>10*Coeficientes!$D$24*AD206/Constantes!$F$29</f>
        <v>0</v>
      </c>
      <c r="AF207" s="22">
        <f>10000*(AA207+AE207)*Escenarios!$F$7/Escenarios!$F$8</f>
        <v>5.2885769498198494</v>
      </c>
      <c r="AG207" s="22">
        <f>MAX(0,Constantes!$D$15/((Calculations!AJ206+Calculations!AF207+Clima!$F205)^2)+Coeficientes!$D$12)</f>
        <v>1.0344201350689306</v>
      </c>
      <c r="AH207" s="22">
        <f>MIN(ET_Calcs!$M205,0.8*(Calculations!AJ206+Calculations!AF207+Clima!$F205-Calculations!AG207-Constantes!$D$14))</f>
        <v>1.0879685043553866</v>
      </c>
      <c r="AI207" s="22">
        <f>MAX(0,AJ206+AF207+Clima!$F205-Calculations!AG207-Calculations!AH207-Constantes!$E$24)</f>
        <v>0</v>
      </c>
      <c r="AJ207" s="22">
        <f>AJ206+AF207+Clima!$F205-Calculations!AG207-Calculations!AH207-Calculations!AI207</f>
        <v>70.149789904198556</v>
      </c>
      <c r="AK207" s="21"/>
    </row>
    <row r="208" spans="2:37" x14ac:dyDescent="0.25">
      <c r="B208" s="17"/>
      <c r="C208" s="22">
        <v>203</v>
      </c>
      <c r="D208" s="22">
        <f>ET_Calcs!$I206*((1-Constantes!$D$21)*ET_Calcs!$K206+ET_Calcs!$L206)</f>
        <v>0</v>
      </c>
      <c r="E208" s="22">
        <f>MIN(D208*Constantes!$D$19,0.8*(H207+Clima!$F206-F208-G208-Constantes!$D$12))</f>
        <v>0</v>
      </c>
      <c r="F208" s="22">
        <f>IF(Clima!$F206&gt;0.05*Constantes!$D$20,((Clima!$F206-0.05*Constantes!$D$20)^2)/(Clima!$F206+0.95*Constantes!$D$20),0)</f>
        <v>0</v>
      </c>
      <c r="G208" s="22">
        <f>MAX(0,H207+Clima!$F206-F208-Constantes!$D$11)</f>
        <v>0</v>
      </c>
      <c r="H208" s="22">
        <f>H207+Clima!$F206-F208-E208-G208</f>
        <v>43.361831470351028</v>
      </c>
      <c r="I208" s="20"/>
      <c r="J208" s="22">
        <v>203</v>
      </c>
      <c r="K208" s="22">
        <f>ET_Calcs!$I206*((1-Constantes!$E$21)*ET_Calcs!$K206+ET_Calcs!$L206)</f>
        <v>0</v>
      </c>
      <c r="L208" s="22">
        <f>MIN(K208*Constantes!$E$19,0.8*(O207+Clima!$F206-M208-N208-Constantes!$D$12))</f>
        <v>0</v>
      </c>
      <c r="M208" s="22">
        <f>IF(Clima!$F206&gt;0.05*Constantes!$E$20,((Clima!$F206-0.05*Constantes!$E$20)^2)/(Clima!$F206+0.95*Constantes!$E$20),0)</f>
        <v>0</v>
      </c>
      <c r="N208" s="22">
        <f>MAX(0,O207+Clima!$F206-M208-Constantes!$D$11)</f>
        <v>0</v>
      </c>
      <c r="O208" s="22">
        <f>O207+Clima!$F206-M208-L208-N208</f>
        <v>43.361831470351028</v>
      </c>
      <c r="P208" s="22">
        <f>P207+(Coeficientes!$D$22*N208-Q208)/Coeficientes!$D$23</f>
        <v>0</v>
      </c>
      <c r="Q208" s="22">
        <f>10*Coeficientes!$D$24*P207/Constantes!$E$29</f>
        <v>0</v>
      </c>
      <c r="R208" s="22">
        <f>10000*(M208+Q208)*Escenarios!$E$7/Escenarios!$E$8</f>
        <v>0</v>
      </c>
      <c r="S208" s="22">
        <f>MAX(0,Constantes!$D$15/((Calculations!V207+Calculations!R208+Clima!$F206)^2)+Coeficientes!$D$12)</f>
        <v>2.8853995003181279</v>
      </c>
      <c r="T208" s="22">
        <f>MIN(ET_Calcs!$M206,0.8*(Calculations!V207+Calculations!R208+Clima!$F206-Calculations!S208-Constantes!$D$14))</f>
        <v>0</v>
      </c>
      <c r="U208" s="22">
        <f>MAX(0,V207+R208+Clima!$F206-Calculations!S208-Calculations!T208-Constantes!$E$24)</f>
        <v>0</v>
      </c>
      <c r="V208" s="22">
        <f>V207+R208+Clima!$F206-Calculations!S208-Calculations!T208-Calculations!U208</f>
        <v>296.42598637432627</v>
      </c>
      <c r="W208" s="20"/>
      <c r="X208" s="22">
        <v>203</v>
      </c>
      <c r="Y208" s="22">
        <f>ET_Calcs!$I206*((1-Constantes!$F$21)*ET_Calcs!$K206+ET_Calcs!$L206)</f>
        <v>0</v>
      </c>
      <c r="Z208" s="22">
        <f>MIN(Y208*Constantes!$F$19,0.8*(AC207+Clima!$F206-AA208-AB208-Constantes!$D$12))</f>
        <v>0</v>
      </c>
      <c r="AA208" s="22">
        <f>IF(Clima!$F206&gt;0.05*Constantes!$F$20,((Clima!$F206-0.05*Constantes!$F$20)^2)/(Clima!$F206+0.95*Constantes!$F$20),0)</f>
        <v>0</v>
      </c>
      <c r="AB208" s="22">
        <f>MAX(0,AC207+Clima!$F206-AA208-Constantes!$D$11)</f>
        <v>0</v>
      </c>
      <c r="AC208" s="22">
        <f>AC207+Clima!$F206-AA208-Z208-AB208</f>
        <v>43.361831470351028</v>
      </c>
      <c r="AD208" s="22">
        <f>AD207+(Coeficientes!$D$22*AB208-AE208)/Coeficientes!$D$23</f>
        <v>0</v>
      </c>
      <c r="AE208" s="22">
        <f>10*Coeficientes!$D$24*AD207/Constantes!$F$29</f>
        <v>0</v>
      </c>
      <c r="AF208" s="22">
        <f>10000*(AA208+AE208)*Escenarios!$F$7/Escenarios!$F$8</f>
        <v>0</v>
      </c>
      <c r="AG208" s="22">
        <f>MAX(0,Constantes!$D$15/((Calculations!AJ207+Calculations!AF208+Clima!$F206)^2)+Coeficientes!$D$12)</f>
        <v>0.91961876682238497</v>
      </c>
      <c r="AH208" s="22">
        <f>MIN(ET_Calcs!$M206,0.8*(Calculations!AJ207+Calculations!AF208+Clima!$F206-Calculations!AG208-Constantes!$D$14))</f>
        <v>0</v>
      </c>
      <c r="AI208" s="22">
        <f>MAX(0,AJ207+AF208+Clima!$F206-Calculations!AG208-Calculations!AH208-Constantes!$E$24)</f>
        <v>0</v>
      </c>
      <c r="AJ208" s="22">
        <f>AJ207+AF208+Clima!$F206-Calculations!AG208-Calculations!AH208-Calculations!AI208</f>
        <v>69.330171137376169</v>
      </c>
      <c r="AK208" s="21"/>
    </row>
    <row r="209" spans="2:37" x14ac:dyDescent="0.25">
      <c r="B209" s="17"/>
      <c r="C209" s="22">
        <v>204</v>
      </c>
      <c r="D209" s="22">
        <f>ET_Calcs!$I207*((1-Constantes!$D$21)*ET_Calcs!$K207+ET_Calcs!$L207)</f>
        <v>0</v>
      </c>
      <c r="E209" s="22">
        <f>MIN(D209*Constantes!$D$19,0.8*(H208+Clima!$F207-F209-G209-Constantes!$D$12))</f>
        <v>0</v>
      </c>
      <c r="F209" s="22">
        <f>IF(Clima!$F207&gt;0.05*Constantes!$D$20,((Clima!$F207-0.05*Constantes!$D$20)^2)/(Clima!$F207+0.95*Constantes!$D$20),0)</f>
        <v>0</v>
      </c>
      <c r="G209" s="22">
        <f>MAX(0,H208+Clima!$F207-F209-Constantes!$D$11)</f>
        <v>0</v>
      </c>
      <c r="H209" s="22">
        <f>H208+Clima!$F207-F209-E209-G209</f>
        <v>43.361831470351028</v>
      </c>
      <c r="I209" s="20"/>
      <c r="J209" s="22">
        <v>204</v>
      </c>
      <c r="K209" s="22">
        <f>ET_Calcs!$I207*((1-Constantes!$E$21)*ET_Calcs!$K207+ET_Calcs!$L207)</f>
        <v>0</v>
      </c>
      <c r="L209" s="22">
        <f>MIN(K209*Constantes!$E$19,0.8*(O208+Clima!$F207-M209-N209-Constantes!$D$12))</f>
        <v>0</v>
      </c>
      <c r="M209" s="22">
        <f>IF(Clima!$F207&gt;0.05*Constantes!$E$20,((Clima!$F207-0.05*Constantes!$E$20)^2)/(Clima!$F207+0.95*Constantes!$E$20),0)</f>
        <v>0</v>
      </c>
      <c r="N209" s="22">
        <f>MAX(0,O208+Clima!$F207-M209-Constantes!$D$11)</f>
        <v>0</v>
      </c>
      <c r="O209" s="22">
        <f>O208+Clima!$F207-M209-L209-N209</f>
        <v>43.361831470351028</v>
      </c>
      <c r="P209" s="22">
        <f>P208+(Coeficientes!$D$22*N209-Q209)/Coeficientes!$D$23</f>
        <v>0</v>
      </c>
      <c r="Q209" s="22">
        <f>10*Coeficientes!$D$24*P208/Constantes!$E$29</f>
        <v>0</v>
      </c>
      <c r="R209" s="22">
        <f>10000*(M209+Q209)*Escenarios!$E$7/Escenarios!$E$8</f>
        <v>0</v>
      </c>
      <c r="S209" s="22">
        <f>MAX(0,Constantes!$D$15/((Calculations!V208+Calculations!R209+Clima!$F207)^2)+Coeficientes!$D$12)</f>
        <v>2.8831576079343502</v>
      </c>
      <c r="T209" s="22">
        <f>MIN(ET_Calcs!$M207,0.8*(Calculations!V208+Calculations!R209+Clima!$F207-Calculations!S209-Constantes!$D$14))</f>
        <v>0</v>
      </c>
      <c r="U209" s="22">
        <f>MAX(0,V208+R209+Clima!$F207-Calculations!S209-Calculations!T209-Constantes!$E$24)</f>
        <v>0</v>
      </c>
      <c r="V209" s="22">
        <f>V208+R209+Clima!$F207-Calculations!S209-Calculations!T209-Calculations!U209</f>
        <v>293.54282876639195</v>
      </c>
      <c r="W209" s="20"/>
      <c r="X209" s="22">
        <v>204</v>
      </c>
      <c r="Y209" s="22">
        <f>ET_Calcs!$I207*((1-Constantes!$F$21)*ET_Calcs!$K207+ET_Calcs!$L207)</f>
        <v>0</v>
      </c>
      <c r="Z209" s="22">
        <f>MIN(Y209*Constantes!$F$19,0.8*(AC208+Clima!$F207-AA209-AB209-Constantes!$D$12))</f>
        <v>0</v>
      </c>
      <c r="AA209" s="22">
        <f>IF(Clima!$F207&gt;0.05*Constantes!$F$20,((Clima!$F207-0.05*Constantes!$F$20)^2)/(Clima!$F207+0.95*Constantes!$F$20),0)</f>
        <v>0</v>
      </c>
      <c r="AB209" s="22">
        <f>MAX(0,AC208+Clima!$F207-AA209-Constantes!$D$11)</f>
        <v>0</v>
      </c>
      <c r="AC209" s="22">
        <f>AC208+Clima!$F207-AA209-Z209-AB209</f>
        <v>43.361831470351028</v>
      </c>
      <c r="AD209" s="22">
        <f>AD208+(Coeficientes!$D$22*AB209-AE209)/Coeficientes!$D$23</f>
        <v>0</v>
      </c>
      <c r="AE209" s="22">
        <f>10*Coeficientes!$D$24*AD208/Constantes!$F$29</f>
        <v>0</v>
      </c>
      <c r="AF209" s="22">
        <f>10000*(AA209+AE209)*Escenarios!$F$7/Escenarios!$F$8</f>
        <v>0</v>
      </c>
      <c r="AG209" s="22">
        <f>MAX(0,Constantes!$D$15/((Calculations!AJ208+Calculations!AF209+Clima!$F207)^2)+Coeficientes!$D$12)</f>
        <v>0.86406298276803817</v>
      </c>
      <c r="AH209" s="22">
        <f>MIN(ET_Calcs!$M207,0.8*(Calculations!AJ208+Calculations!AF209+Clima!$F207-Calculations!AG209-Constantes!$D$14))</f>
        <v>0</v>
      </c>
      <c r="AI209" s="22">
        <f>MAX(0,AJ208+AF209+Clima!$F207-Calculations!AG209-Calculations!AH209-Constantes!$E$24)</f>
        <v>0</v>
      </c>
      <c r="AJ209" s="22">
        <f>AJ208+AF209+Clima!$F207-Calculations!AG209-Calculations!AH209-Calculations!AI209</f>
        <v>68.466108154608136</v>
      </c>
      <c r="AK209" s="21"/>
    </row>
    <row r="210" spans="2:37" x14ac:dyDescent="0.25">
      <c r="B210" s="17"/>
      <c r="C210" s="22">
        <v>205</v>
      </c>
      <c r="D210" s="22">
        <f>ET_Calcs!$I208*((1-Constantes!$D$21)*ET_Calcs!$K208+ET_Calcs!$L208)</f>
        <v>1.2455870980591552</v>
      </c>
      <c r="E210" s="22">
        <f>MIN(D210*Constantes!$D$19,0.8*(H209+Clima!$F208-F210-G210-Constantes!$D$12))</f>
        <v>0.73696480596932679</v>
      </c>
      <c r="F210" s="22">
        <f>IF(Clima!$F208&gt;0.05*Constantes!$D$20,((Clima!$F208-0.05*Constantes!$D$20)^2)/(Clima!$F208+0.95*Constantes!$D$20),0)</f>
        <v>0</v>
      </c>
      <c r="G210" s="22">
        <f>MAX(0,H209+Clima!$F208-F210-Constantes!$D$11)</f>
        <v>0</v>
      </c>
      <c r="H210" s="22">
        <f>H209+Clima!$F208-F210-E210-G210</f>
        <v>42.624866664381699</v>
      </c>
      <c r="I210" s="20"/>
      <c r="J210" s="22">
        <v>205</v>
      </c>
      <c r="K210" s="22">
        <f>ET_Calcs!$I208*((1-Constantes!$E$21)*ET_Calcs!$K208+ET_Calcs!$L208)</f>
        <v>1.2455870980591552</v>
      </c>
      <c r="L210" s="22">
        <f>MIN(K210*Constantes!$E$19,0.8*(O209+Clima!$F208-M210-N210-Constantes!$D$12))</f>
        <v>0.73696480596932679</v>
      </c>
      <c r="M210" s="22">
        <f>IF(Clima!$F208&gt;0.05*Constantes!$E$20,((Clima!$F208-0.05*Constantes!$E$20)^2)/(Clima!$F208+0.95*Constantes!$E$20),0)</f>
        <v>0</v>
      </c>
      <c r="N210" s="22">
        <f>MAX(0,O209+Clima!$F208-M210-Constantes!$D$11)</f>
        <v>0</v>
      </c>
      <c r="O210" s="22">
        <f>O209+Clima!$F208-M210-L210-N210</f>
        <v>42.624866664381699</v>
      </c>
      <c r="P210" s="22">
        <f>P209+(Coeficientes!$D$22*N210-Q210)/Coeficientes!$D$23</f>
        <v>0</v>
      </c>
      <c r="Q210" s="22">
        <f>10*Coeficientes!$D$24*P209/Constantes!$E$29</f>
        <v>0</v>
      </c>
      <c r="R210" s="22">
        <f>10000*(M210+Q210)*Escenarios!$E$7/Escenarios!$E$8</f>
        <v>0</v>
      </c>
      <c r="S210" s="22">
        <f>MAX(0,Constantes!$D$15/((Calculations!V209+Calculations!R210+Clima!$F208)^2)+Coeficientes!$D$12)</f>
        <v>2.8808511001255388</v>
      </c>
      <c r="T210" s="22">
        <f>MIN(ET_Calcs!$M208,0.8*(Calculations!V209+Calculations!R210+Clima!$F208-Calculations!S210-Constantes!$D$14))</f>
        <v>1.1975467270858497</v>
      </c>
      <c r="U210" s="22">
        <f>MAX(0,V209+R210+Clima!$F208-Calculations!S210-Calculations!T210-Constantes!$E$24)</f>
        <v>0</v>
      </c>
      <c r="V210" s="22">
        <f>V209+R210+Clima!$F208-Calculations!S210-Calculations!T210-Calculations!U210</f>
        <v>289.46443093918055</v>
      </c>
      <c r="W210" s="20"/>
      <c r="X210" s="22">
        <v>205</v>
      </c>
      <c r="Y210" s="22">
        <f>ET_Calcs!$I208*((1-Constantes!$F$21)*ET_Calcs!$K208+ET_Calcs!$L208)</f>
        <v>1.2455870980591552</v>
      </c>
      <c r="Z210" s="22">
        <f>MIN(Y210*Constantes!$F$19,0.8*(AC209+Clima!$F208-AA210-AB210-Constantes!$D$12))</f>
        <v>0.73696480596932679</v>
      </c>
      <c r="AA210" s="22">
        <f>IF(Clima!$F208&gt;0.05*Constantes!$F$20,((Clima!$F208-0.05*Constantes!$F$20)^2)/(Clima!$F208+0.95*Constantes!$F$20),0)</f>
        <v>0</v>
      </c>
      <c r="AB210" s="22">
        <f>MAX(0,AC209+Clima!$F208-AA210-Constantes!$D$11)</f>
        <v>0</v>
      </c>
      <c r="AC210" s="22">
        <f>AC209+Clima!$F208-AA210-Z210-AB210</f>
        <v>42.624866664381699</v>
      </c>
      <c r="AD210" s="22">
        <f>AD209+(Coeficientes!$D$22*AB210-AE210)/Coeficientes!$D$23</f>
        <v>0</v>
      </c>
      <c r="AE210" s="22">
        <f>10*Coeficientes!$D$24*AD209/Constantes!$F$29</f>
        <v>0</v>
      </c>
      <c r="AF210" s="22">
        <f>10000*(AA210+AE210)*Escenarios!$F$7/Escenarios!$F$8</f>
        <v>0</v>
      </c>
      <c r="AG210" s="22">
        <f>MAX(0,Constantes!$D$15/((Calculations!AJ209+Calculations!AF210+Clima!$F208)^2)+Coeficientes!$D$12)</f>
        <v>0.80981044600568941</v>
      </c>
      <c r="AH210" s="22">
        <f>MIN(ET_Calcs!$M208,0.8*(Calculations!AJ209+Calculations!AF210+Clima!$F208-Calculations!AG210-Constantes!$D$14))</f>
        <v>1.1975467270858497</v>
      </c>
      <c r="AI210" s="22">
        <f>MAX(0,AJ209+AF210+Clima!$F208-Calculations!AG210-Calculations!AH210-Constantes!$E$24)</f>
        <v>0</v>
      </c>
      <c r="AJ210" s="22">
        <f>AJ209+AF210+Clima!$F208-Calculations!AG210-Calculations!AH210-Calculations!AI210</f>
        <v>66.458750981516602</v>
      </c>
      <c r="AK210" s="21"/>
    </row>
    <row r="211" spans="2:37" x14ac:dyDescent="0.25">
      <c r="B211" s="17"/>
      <c r="C211" s="22">
        <v>206</v>
      </c>
      <c r="D211" s="22">
        <f>ET_Calcs!$I209*((1-Constantes!$D$21)*ET_Calcs!$K209+ET_Calcs!$L209)</f>
        <v>1.2587685721979267</v>
      </c>
      <c r="E211" s="22">
        <f>MIN(D211*Constantes!$D$19,0.8*(H210+Clima!$F209-F211-G211-Constantes!$D$12))</f>
        <v>0.74476376482672502</v>
      </c>
      <c r="F211" s="22">
        <f>IF(Clima!$F209&gt;0.05*Constantes!$D$20,((Clima!$F209-0.05*Constantes!$D$20)^2)/(Clima!$F209+0.95*Constantes!$D$20),0)</f>
        <v>0</v>
      </c>
      <c r="G211" s="22">
        <f>MAX(0,H210+Clima!$F209-F211-Constantes!$D$11)</f>
        <v>0</v>
      </c>
      <c r="H211" s="22">
        <f>H210+Clima!$F209-F211-E211-G211</f>
        <v>41.880102899554977</v>
      </c>
      <c r="I211" s="20"/>
      <c r="J211" s="22">
        <v>206</v>
      </c>
      <c r="K211" s="22">
        <f>ET_Calcs!$I209*((1-Constantes!$E$21)*ET_Calcs!$K209+ET_Calcs!$L209)</f>
        <v>1.2587685721979267</v>
      </c>
      <c r="L211" s="22">
        <f>MIN(K211*Constantes!$E$19,0.8*(O210+Clima!$F209-M211-N211-Constantes!$D$12))</f>
        <v>0.74476376482672502</v>
      </c>
      <c r="M211" s="22">
        <f>IF(Clima!$F209&gt;0.05*Constantes!$E$20,((Clima!$F209-0.05*Constantes!$E$20)^2)/(Clima!$F209+0.95*Constantes!$E$20),0)</f>
        <v>0</v>
      </c>
      <c r="N211" s="22">
        <f>MAX(0,O210+Clima!$F209-M211-Constantes!$D$11)</f>
        <v>0</v>
      </c>
      <c r="O211" s="22">
        <f>O210+Clima!$F209-M211-L211-N211</f>
        <v>41.880102899554977</v>
      </c>
      <c r="P211" s="22">
        <f>P210+(Coeficientes!$D$22*N211-Q211)/Coeficientes!$D$23</f>
        <v>0</v>
      </c>
      <c r="Q211" s="22">
        <f>10*Coeficientes!$D$24*P210/Constantes!$E$29</f>
        <v>0</v>
      </c>
      <c r="R211" s="22">
        <f>10000*(M211+Q211)*Escenarios!$E$7/Escenarios!$E$8</f>
        <v>0</v>
      </c>
      <c r="S211" s="22">
        <f>MAX(0,Constantes!$D$15/((Calculations!V210+Calculations!R211+Clima!$F209)^2)+Coeficientes!$D$12)</f>
        <v>2.8774699599607376</v>
      </c>
      <c r="T211" s="22">
        <f>MIN(ET_Calcs!$M209,0.8*(Calculations!V210+Calculations!R211+Clima!$F209-Calculations!S211-Constantes!$D$14))</f>
        <v>1.210290515864535</v>
      </c>
      <c r="U211" s="22">
        <f>MAX(0,V210+R211+Clima!$F209-Calculations!S211-Calculations!T211-Constantes!$E$24)</f>
        <v>0</v>
      </c>
      <c r="V211" s="22">
        <f>V210+R211+Clima!$F209-Calculations!S211-Calculations!T211-Calculations!U211</f>
        <v>285.37667046335525</v>
      </c>
      <c r="W211" s="20"/>
      <c r="X211" s="22">
        <v>206</v>
      </c>
      <c r="Y211" s="22">
        <f>ET_Calcs!$I209*((1-Constantes!$F$21)*ET_Calcs!$K209+ET_Calcs!$L209)</f>
        <v>1.2587685721979267</v>
      </c>
      <c r="Z211" s="22">
        <f>MIN(Y211*Constantes!$F$19,0.8*(AC210+Clima!$F209-AA211-AB211-Constantes!$D$12))</f>
        <v>0.74476376482672502</v>
      </c>
      <c r="AA211" s="22">
        <f>IF(Clima!$F209&gt;0.05*Constantes!$F$20,((Clima!$F209-0.05*Constantes!$F$20)^2)/(Clima!$F209+0.95*Constantes!$F$20),0)</f>
        <v>0</v>
      </c>
      <c r="AB211" s="22">
        <f>MAX(0,AC210+Clima!$F209-AA211-Constantes!$D$11)</f>
        <v>0</v>
      </c>
      <c r="AC211" s="22">
        <f>AC210+Clima!$F209-AA211-Z211-AB211</f>
        <v>41.880102899554977</v>
      </c>
      <c r="AD211" s="22">
        <f>AD210+(Coeficientes!$D$22*AB211-AE211)/Coeficientes!$D$23</f>
        <v>0</v>
      </c>
      <c r="AE211" s="22">
        <f>10*Coeficientes!$D$24*AD210/Constantes!$F$29</f>
        <v>0</v>
      </c>
      <c r="AF211" s="22">
        <f>10000*(AA211+AE211)*Escenarios!$F$7/Escenarios!$F$8</f>
        <v>0</v>
      </c>
      <c r="AG211" s="22">
        <f>MAX(0,Constantes!$D$15/((Calculations!AJ210+Calculations!AF211+Clima!$F209)^2)+Coeficientes!$D$12)</f>
        <v>0.67550488941797049</v>
      </c>
      <c r="AH211" s="22">
        <f>MIN(ET_Calcs!$M209,0.8*(Calculations!AJ210+Calculations!AF211+Clima!$F209-Calculations!AG211-Constantes!$D$14))</f>
        <v>1.210290515864535</v>
      </c>
      <c r="AI211" s="22">
        <f>MAX(0,AJ210+AF211+Clima!$F209-Calculations!AG211-Calculations!AH211-Constantes!$E$24)</f>
        <v>0</v>
      </c>
      <c r="AJ211" s="22">
        <f>AJ210+AF211+Clima!$F209-Calculations!AG211-Calculations!AH211-Calculations!AI211</f>
        <v>64.572955576234108</v>
      </c>
      <c r="AK211" s="21"/>
    </row>
    <row r="212" spans="2:37" x14ac:dyDescent="0.25">
      <c r="B212" s="17"/>
      <c r="C212" s="22">
        <v>207</v>
      </c>
      <c r="D212" s="22">
        <f>ET_Calcs!$I210*((1-Constantes!$D$21)*ET_Calcs!$K210+ET_Calcs!$L210)</f>
        <v>1.2413372068199908</v>
      </c>
      <c r="E212" s="22">
        <f>MIN(D212*Constantes!$D$19,0.8*(H211+Clima!$F210-F212-G212-Constantes!$D$12))</f>
        <v>0.73445031278186379</v>
      </c>
      <c r="F212" s="22">
        <f>IF(Clima!$F210&gt;0.05*Constantes!$D$20,((Clima!$F210-0.05*Constantes!$D$20)^2)/(Clima!$F210+0.95*Constantes!$D$20),0)</f>
        <v>0</v>
      </c>
      <c r="G212" s="22">
        <f>MAX(0,H211+Clima!$F210-F212-Constantes!$D$11)</f>
        <v>0</v>
      </c>
      <c r="H212" s="22">
        <f>H211+Clima!$F210-F212-E212-G212</f>
        <v>41.14565258677311</v>
      </c>
      <c r="I212" s="20"/>
      <c r="J212" s="22">
        <v>207</v>
      </c>
      <c r="K212" s="22">
        <f>ET_Calcs!$I210*((1-Constantes!$E$21)*ET_Calcs!$K210+ET_Calcs!$L210)</f>
        <v>1.2413372068199908</v>
      </c>
      <c r="L212" s="22">
        <f>MIN(K212*Constantes!$E$19,0.8*(O211+Clima!$F210-M212-N212-Constantes!$D$12))</f>
        <v>0.73445031278186379</v>
      </c>
      <c r="M212" s="22">
        <f>IF(Clima!$F210&gt;0.05*Constantes!$E$20,((Clima!$F210-0.05*Constantes!$E$20)^2)/(Clima!$F210+0.95*Constantes!$E$20),0)</f>
        <v>0</v>
      </c>
      <c r="N212" s="22">
        <f>MAX(0,O211+Clima!$F210-M212-Constantes!$D$11)</f>
        <v>0</v>
      </c>
      <c r="O212" s="22">
        <f>O211+Clima!$F210-M212-L212-N212</f>
        <v>41.14565258677311</v>
      </c>
      <c r="P212" s="22">
        <f>P211+(Coeficientes!$D$22*N212-Q212)/Coeficientes!$D$23</f>
        <v>0</v>
      </c>
      <c r="Q212" s="22">
        <f>10*Coeficientes!$D$24*P211/Constantes!$E$29</f>
        <v>0</v>
      </c>
      <c r="R212" s="22">
        <f>10000*(M212+Q212)*Escenarios!$E$7/Escenarios!$E$8</f>
        <v>0</v>
      </c>
      <c r="S212" s="22">
        <f>MAX(0,Constantes!$D$15/((Calculations!V211+Calculations!R212+Clima!$F210)^2)+Coeficientes!$D$12)</f>
        <v>2.8739345572130697</v>
      </c>
      <c r="T212" s="22">
        <f>MIN(ET_Calcs!$M210,0.8*(Calculations!V211+Calculations!R212+Clima!$F210-Calculations!S212-Constantes!$D$14))</f>
        <v>1.1936945517111333</v>
      </c>
      <c r="U212" s="22">
        <f>MAX(0,V211+R212+Clima!$F210-Calculations!S212-Calculations!T212-Constantes!$E$24)</f>
        <v>0</v>
      </c>
      <c r="V212" s="22">
        <f>V211+R212+Clima!$F210-Calculations!S212-Calculations!T212-Calculations!U212</f>
        <v>281.30904135443103</v>
      </c>
      <c r="W212" s="20"/>
      <c r="X212" s="22">
        <v>207</v>
      </c>
      <c r="Y212" s="22">
        <f>ET_Calcs!$I210*((1-Constantes!$F$21)*ET_Calcs!$K210+ET_Calcs!$L210)</f>
        <v>1.2413372068199908</v>
      </c>
      <c r="Z212" s="22">
        <f>MIN(Y212*Constantes!$F$19,0.8*(AC211+Clima!$F210-AA212-AB212-Constantes!$D$12))</f>
        <v>0.73445031278186379</v>
      </c>
      <c r="AA212" s="22">
        <f>IF(Clima!$F210&gt;0.05*Constantes!$F$20,((Clima!$F210-0.05*Constantes!$F$20)^2)/(Clima!$F210+0.95*Constantes!$F$20),0)</f>
        <v>0</v>
      </c>
      <c r="AB212" s="22">
        <f>MAX(0,AC211+Clima!$F210-AA212-Constantes!$D$11)</f>
        <v>0</v>
      </c>
      <c r="AC212" s="22">
        <f>AC211+Clima!$F210-AA212-Z212-AB212</f>
        <v>41.14565258677311</v>
      </c>
      <c r="AD212" s="22">
        <f>AD211+(Coeficientes!$D$22*AB212-AE212)/Coeficientes!$D$23</f>
        <v>0</v>
      </c>
      <c r="AE212" s="22">
        <f>10*Coeficientes!$D$24*AD211/Constantes!$F$29</f>
        <v>0</v>
      </c>
      <c r="AF212" s="22">
        <f>10000*(AA212+AE212)*Escenarios!$F$7/Escenarios!$F$8</f>
        <v>0</v>
      </c>
      <c r="AG212" s="22">
        <f>MAX(0,Constantes!$D$15/((Calculations!AJ211+Calculations!AF212+Clima!$F210)^2)+Coeficientes!$D$12)</f>
        <v>0.53775277379093867</v>
      </c>
      <c r="AH212" s="22">
        <f>MIN(ET_Calcs!$M210,0.8*(Calculations!AJ211+Calculations!AF212+Clima!$F210-Calculations!AG212-Constantes!$D$14))</f>
        <v>1.1936945517111333</v>
      </c>
      <c r="AI212" s="22">
        <f>MAX(0,AJ211+AF212+Clima!$F210-Calculations!AG212-Calculations!AH212-Constantes!$E$24)</f>
        <v>0</v>
      </c>
      <c r="AJ212" s="22">
        <f>AJ211+AF212+Clima!$F210-Calculations!AG212-Calculations!AH212-Calculations!AI212</f>
        <v>62.841508250732034</v>
      </c>
      <c r="AK212" s="21"/>
    </row>
    <row r="213" spans="2:37" x14ac:dyDescent="0.25">
      <c r="B213" s="17"/>
      <c r="C213" s="22">
        <v>208</v>
      </c>
      <c r="D213" s="22">
        <f>ET_Calcs!$I211*((1-Constantes!$D$21)*ET_Calcs!$K211+ET_Calcs!$L211)</f>
        <v>1.220438196662851</v>
      </c>
      <c r="E213" s="22">
        <f>MIN(D213*Constantes!$D$19,0.8*(H212+Clima!$F211-F213-G213-Constantes!$D$12))</f>
        <v>0.72208519195698828</v>
      </c>
      <c r="F213" s="22">
        <f>IF(Clima!$F211&gt;0.05*Constantes!$D$20,((Clima!$F211-0.05*Constantes!$D$20)^2)/(Clima!$F211+0.95*Constantes!$D$20),0)</f>
        <v>0</v>
      </c>
      <c r="G213" s="22">
        <f>MAX(0,H212+Clima!$F211-F213-Constantes!$D$11)</f>
        <v>0</v>
      </c>
      <c r="H213" s="22">
        <f>H212+Clima!$F211-F213-E213-G213</f>
        <v>40.423567394816125</v>
      </c>
      <c r="I213" s="20"/>
      <c r="J213" s="22">
        <v>208</v>
      </c>
      <c r="K213" s="22">
        <f>ET_Calcs!$I211*((1-Constantes!$E$21)*ET_Calcs!$K211+ET_Calcs!$L211)</f>
        <v>1.220438196662851</v>
      </c>
      <c r="L213" s="22">
        <f>MIN(K213*Constantes!$E$19,0.8*(O212+Clima!$F211-M213-N213-Constantes!$D$12))</f>
        <v>0.72208519195698828</v>
      </c>
      <c r="M213" s="22">
        <f>IF(Clima!$F211&gt;0.05*Constantes!$E$20,((Clima!$F211-0.05*Constantes!$E$20)^2)/(Clima!$F211+0.95*Constantes!$E$20),0)</f>
        <v>0</v>
      </c>
      <c r="N213" s="22">
        <f>MAX(0,O212+Clima!$F211-M213-Constantes!$D$11)</f>
        <v>0</v>
      </c>
      <c r="O213" s="22">
        <f>O212+Clima!$F211-M213-L213-N213</f>
        <v>40.423567394816125</v>
      </c>
      <c r="P213" s="22">
        <f>P212+(Coeficientes!$D$22*N213-Q213)/Coeficientes!$D$23</f>
        <v>0</v>
      </c>
      <c r="Q213" s="22">
        <f>10*Coeficientes!$D$24*P212/Constantes!$E$29</f>
        <v>0</v>
      </c>
      <c r="R213" s="22">
        <f>10000*(M213+Q213)*Escenarios!$E$7/Escenarios!$E$8</f>
        <v>0</v>
      </c>
      <c r="S213" s="22">
        <f>MAX(0,Constantes!$D$15/((Calculations!V212+Calculations!R213+Clima!$F211)^2)+Coeficientes!$D$12)</f>
        <v>2.8702624759689863</v>
      </c>
      <c r="T213" s="22">
        <f>MIN(ET_Calcs!$M211,0.8*(Calculations!V212+Calculations!R213+Clima!$F211-Calculations!S213-Constantes!$D$14))</f>
        <v>1.1737857828903653</v>
      </c>
      <c r="U213" s="22">
        <f>MAX(0,V212+R213+Clima!$F211-Calculations!S213-Calculations!T213-Constantes!$E$24)</f>
        <v>0</v>
      </c>
      <c r="V213" s="22">
        <f>V212+R213+Clima!$F211-Calculations!S213-Calculations!T213-Calculations!U213</f>
        <v>277.26499309557164</v>
      </c>
      <c r="W213" s="20"/>
      <c r="X213" s="22">
        <v>208</v>
      </c>
      <c r="Y213" s="22">
        <f>ET_Calcs!$I211*((1-Constantes!$F$21)*ET_Calcs!$K211+ET_Calcs!$L211)</f>
        <v>1.220438196662851</v>
      </c>
      <c r="Z213" s="22">
        <f>MIN(Y213*Constantes!$F$19,0.8*(AC212+Clima!$F211-AA213-AB213-Constantes!$D$12))</f>
        <v>0.72208519195698828</v>
      </c>
      <c r="AA213" s="22">
        <f>IF(Clima!$F211&gt;0.05*Constantes!$F$20,((Clima!$F211-0.05*Constantes!$F$20)^2)/(Clima!$F211+0.95*Constantes!$F$20),0)</f>
        <v>0</v>
      </c>
      <c r="AB213" s="22">
        <f>MAX(0,AC212+Clima!$F211-AA213-Constantes!$D$11)</f>
        <v>0</v>
      </c>
      <c r="AC213" s="22">
        <f>AC212+Clima!$F211-AA213-Z213-AB213</f>
        <v>40.423567394816125</v>
      </c>
      <c r="AD213" s="22">
        <f>AD212+(Coeficientes!$D$22*AB213-AE213)/Coeficientes!$D$23</f>
        <v>0</v>
      </c>
      <c r="AE213" s="22">
        <f>10*Coeficientes!$D$24*AD212/Constantes!$F$29</f>
        <v>0</v>
      </c>
      <c r="AF213" s="22">
        <f>10000*(AA213+AE213)*Escenarios!$F$7/Escenarios!$F$8</f>
        <v>0</v>
      </c>
      <c r="AG213" s="22">
        <f>MAX(0,Constantes!$D$15/((Calculations!AJ212+Calculations!AF213+Clima!$F211)^2)+Coeficientes!$D$12)</f>
        <v>0.40020091235947497</v>
      </c>
      <c r="AH213" s="22">
        <f>MIN(ET_Calcs!$M211,0.8*(Calculations!AJ212+Calculations!AF213+Clima!$F211-Calculations!AG213-Constantes!$D$14))</f>
        <v>1.1737857828903653</v>
      </c>
      <c r="AI213" s="22">
        <f>MAX(0,AJ212+AF213+Clima!$F211-Calculations!AG213-Calculations!AH213-Constantes!$E$24)</f>
        <v>0</v>
      </c>
      <c r="AJ213" s="22">
        <f>AJ212+AF213+Clima!$F211-Calculations!AG213-Calculations!AH213-Calculations!AI213</f>
        <v>61.267521555482197</v>
      </c>
      <c r="AK213" s="21"/>
    </row>
    <row r="214" spans="2:37" x14ac:dyDescent="0.25">
      <c r="B214" s="17"/>
      <c r="C214" s="22">
        <v>209</v>
      </c>
      <c r="D214" s="22">
        <f>ET_Calcs!$I212*((1-Constantes!$D$21)*ET_Calcs!$K212+ET_Calcs!$L212)</f>
        <v>1.2063255213465685</v>
      </c>
      <c r="E214" s="22">
        <f>MIN(D214*Constantes!$D$19,0.8*(H213+Clima!$F212-F214-G214-Constantes!$D$12))</f>
        <v>0.71373527805503945</v>
      </c>
      <c r="F214" s="22">
        <f>IF(Clima!$F212&gt;0.05*Constantes!$D$20,((Clima!$F212-0.05*Constantes!$D$20)^2)/(Clima!$F212+0.95*Constantes!$D$20),0)</f>
        <v>0</v>
      </c>
      <c r="G214" s="22">
        <f>MAX(0,H213+Clima!$F212-F214-Constantes!$D$11)</f>
        <v>0</v>
      </c>
      <c r="H214" s="22">
        <f>H213+Clima!$F212-F214-E214-G214</f>
        <v>39.709832116761085</v>
      </c>
      <c r="I214" s="20"/>
      <c r="J214" s="22">
        <v>209</v>
      </c>
      <c r="K214" s="22">
        <f>ET_Calcs!$I212*((1-Constantes!$E$21)*ET_Calcs!$K212+ET_Calcs!$L212)</f>
        <v>1.2063255213465685</v>
      </c>
      <c r="L214" s="22">
        <f>MIN(K214*Constantes!$E$19,0.8*(O213+Clima!$F212-M214-N214-Constantes!$D$12))</f>
        <v>0.71373527805503945</v>
      </c>
      <c r="M214" s="22">
        <f>IF(Clima!$F212&gt;0.05*Constantes!$E$20,((Clima!$F212-0.05*Constantes!$E$20)^2)/(Clima!$F212+0.95*Constantes!$E$20),0)</f>
        <v>0</v>
      </c>
      <c r="N214" s="22">
        <f>MAX(0,O213+Clima!$F212-M214-Constantes!$D$11)</f>
        <v>0</v>
      </c>
      <c r="O214" s="22">
        <f>O213+Clima!$F212-M214-L214-N214</f>
        <v>39.709832116761085</v>
      </c>
      <c r="P214" s="22">
        <f>P213+(Coeficientes!$D$22*N214-Q214)/Coeficientes!$D$23</f>
        <v>0</v>
      </c>
      <c r="Q214" s="22">
        <f>10*Coeficientes!$D$24*P213/Constantes!$E$29</f>
        <v>0</v>
      </c>
      <c r="R214" s="22">
        <f>10000*(M214+Q214)*Escenarios!$E$7/Escenarios!$E$8</f>
        <v>0</v>
      </c>
      <c r="S214" s="22">
        <f>MAX(0,Constantes!$D$15/((Calculations!V213+Calculations!R214+Clima!$F212)^2)+Coeficientes!$D$12)</f>
        <v>2.866450302991332</v>
      </c>
      <c r="T214" s="22">
        <f>MIN(ET_Calcs!$M212,0.8*(Calculations!V213+Calculations!R214+Clima!$F212-Calculations!S214-Constantes!$D$14))</f>
        <v>1.1603850937909992</v>
      </c>
      <c r="U214" s="22">
        <f>MAX(0,V213+R214+Clima!$F212-Calculations!S214-Calculations!T214-Constantes!$E$24)</f>
        <v>0</v>
      </c>
      <c r="V214" s="22">
        <f>V213+R214+Clima!$F212-Calculations!S214-Calculations!T214-Calculations!U214</f>
        <v>273.23815769878934</v>
      </c>
      <c r="W214" s="20"/>
      <c r="X214" s="22">
        <v>209</v>
      </c>
      <c r="Y214" s="22">
        <f>ET_Calcs!$I212*((1-Constantes!$F$21)*ET_Calcs!$K212+ET_Calcs!$L212)</f>
        <v>1.2063255213465685</v>
      </c>
      <c r="Z214" s="22">
        <f>MIN(Y214*Constantes!$F$19,0.8*(AC213+Clima!$F212-AA214-AB214-Constantes!$D$12))</f>
        <v>0.71373527805503945</v>
      </c>
      <c r="AA214" s="22">
        <f>IF(Clima!$F212&gt;0.05*Constantes!$F$20,((Clima!$F212-0.05*Constantes!$F$20)^2)/(Clima!$F212+0.95*Constantes!$F$20),0)</f>
        <v>0</v>
      </c>
      <c r="AB214" s="22">
        <f>MAX(0,AC213+Clima!$F212-AA214-Constantes!$D$11)</f>
        <v>0</v>
      </c>
      <c r="AC214" s="22">
        <f>AC213+Clima!$F212-AA214-Z214-AB214</f>
        <v>39.709832116761085</v>
      </c>
      <c r="AD214" s="22">
        <f>AD213+(Coeficientes!$D$22*AB214-AE214)/Coeficientes!$D$23</f>
        <v>0</v>
      </c>
      <c r="AE214" s="22">
        <f>10*Coeficientes!$D$24*AD213/Constantes!$F$29</f>
        <v>0</v>
      </c>
      <c r="AF214" s="22">
        <f>10000*(AA214+AE214)*Escenarios!$F$7/Escenarios!$F$8</f>
        <v>0</v>
      </c>
      <c r="AG214" s="22">
        <f>MAX(0,Constantes!$D$15/((Calculations!AJ213+Calculations!AF214+Clima!$F212)^2)+Coeficientes!$D$12)</f>
        <v>0.26490533504914415</v>
      </c>
      <c r="AH214" s="22">
        <f>MIN(ET_Calcs!$M212,0.8*(Calculations!AJ213+Calculations!AF214+Clima!$F212-Calculations!AG214-Constantes!$D$14))</f>
        <v>1.1603850937909992</v>
      </c>
      <c r="AI214" s="22">
        <f>MAX(0,AJ213+AF214+Clima!$F212-Calculations!AG214-Calculations!AH214-Constantes!$E$24)</f>
        <v>0</v>
      </c>
      <c r="AJ214" s="22">
        <f>AJ213+AF214+Clima!$F212-Calculations!AG214-Calculations!AH214-Calculations!AI214</f>
        <v>59.842231126642055</v>
      </c>
      <c r="AK214" s="21"/>
    </row>
    <row r="215" spans="2:37" x14ac:dyDescent="0.25">
      <c r="B215" s="17"/>
      <c r="C215" s="22">
        <v>210</v>
      </c>
      <c r="D215" s="22">
        <f>ET_Calcs!$I213*((1-Constantes!$D$21)*ET_Calcs!$K213+ET_Calcs!$L213)</f>
        <v>1.230132865857313</v>
      </c>
      <c r="E215" s="22">
        <f>MIN(D215*Constantes!$D$19,0.8*(H214+Clima!$F213-F215-G215-Constantes!$D$12))</f>
        <v>0.72782114571964851</v>
      </c>
      <c r="F215" s="22">
        <f>IF(Clima!$F213&gt;0.05*Constantes!$D$20,((Clima!$F213-0.05*Constantes!$D$20)^2)/(Clima!$F213+0.95*Constantes!$D$20),0)</f>
        <v>0</v>
      </c>
      <c r="G215" s="22">
        <f>MAX(0,H214+Clima!$F213-F215-Constantes!$D$11)</f>
        <v>0</v>
      </c>
      <c r="H215" s="22">
        <f>H214+Clima!$F213-F215-E215-G215</f>
        <v>38.982010971041433</v>
      </c>
      <c r="I215" s="20"/>
      <c r="J215" s="22">
        <v>210</v>
      </c>
      <c r="K215" s="22">
        <f>ET_Calcs!$I213*((1-Constantes!$E$21)*ET_Calcs!$K213+ET_Calcs!$L213)</f>
        <v>1.230132865857313</v>
      </c>
      <c r="L215" s="22">
        <f>MIN(K215*Constantes!$E$19,0.8*(O214+Clima!$F213-M215-N215-Constantes!$D$12))</f>
        <v>0.72782114571964851</v>
      </c>
      <c r="M215" s="22">
        <f>IF(Clima!$F213&gt;0.05*Constantes!$E$20,((Clima!$F213-0.05*Constantes!$E$20)^2)/(Clima!$F213+0.95*Constantes!$E$20),0)</f>
        <v>0</v>
      </c>
      <c r="N215" s="22">
        <f>MAX(0,O214+Clima!$F213-M215-Constantes!$D$11)</f>
        <v>0</v>
      </c>
      <c r="O215" s="22">
        <f>O214+Clima!$F213-M215-L215-N215</f>
        <v>38.982010971041433</v>
      </c>
      <c r="P215" s="22">
        <f>P214+(Coeficientes!$D$22*N215-Q215)/Coeficientes!$D$23</f>
        <v>0</v>
      </c>
      <c r="Q215" s="22">
        <f>10*Coeficientes!$D$24*P214/Constantes!$E$29</f>
        <v>0</v>
      </c>
      <c r="R215" s="22">
        <f>10000*(M215+Q215)*Escenarios!$E$7/Escenarios!$E$8</f>
        <v>0</v>
      </c>
      <c r="S215" s="22">
        <f>MAX(0,Constantes!$D$15/((Calculations!V214+Calculations!R215+Clima!$F213)^2)+Coeficientes!$D$12)</f>
        <v>2.8624849313475935</v>
      </c>
      <c r="T215" s="22">
        <f>MIN(ET_Calcs!$M213,0.8*(Calculations!V214+Calculations!R215+Clima!$F213-Calculations!S215-Constantes!$D$14))</f>
        <v>1.1833048722663337</v>
      </c>
      <c r="U215" s="22">
        <f>MAX(0,V214+R215+Clima!$F213-Calculations!S215-Calculations!T215-Constantes!$E$24)</f>
        <v>0</v>
      </c>
      <c r="V215" s="22">
        <f>V214+R215+Clima!$F213-Calculations!S215-Calculations!T215-Calculations!U215</f>
        <v>269.19236789517544</v>
      </c>
      <c r="W215" s="20"/>
      <c r="X215" s="22">
        <v>210</v>
      </c>
      <c r="Y215" s="22">
        <f>ET_Calcs!$I213*((1-Constantes!$F$21)*ET_Calcs!$K213+ET_Calcs!$L213)</f>
        <v>1.230132865857313</v>
      </c>
      <c r="Z215" s="22">
        <f>MIN(Y215*Constantes!$F$19,0.8*(AC214+Clima!$F213-AA215-AB215-Constantes!$D$12))</f>
        <v>0.72782114571964851</v>
      </c>
      <c r="AA215" s="22">
        <f>IF(Clima!$F213&gt;0.05*Constantes!$F$20,((Clima!$F213-0.05*Constantes!$F$20)^2)/(Clima!$F213+0.95*Constantes!$F$20),0)</f>
        <v>0</v>
      </c>
      <c r="AB215" s="22">
        <f>MAX(0,AC214+Clima!$F213-AA215-Constantes!$D$11)</f>
        <v>0</v>
      </c>
      <c r="AC215" s="22">
        <f>AC214+Clima!$F213-AA215-Z215-AB215</f>
        <v>38.982010971041433</v>
      </c>
      <c r="AD215" s="22">
        <f>AD214+(Coeficientes!$D$22*AB215-AE215)/Coeficientes!$D$23</f>
        <v>0</v>
      </c>
      <c r="AE215" s="22">
        <f>10*Coeficientes!$D$24*AD214/Constantes!$F$29</f>
        <v>0</v>
      </c>
      <c r="AF215" s="22">
        <f>10000*(AA215+AE215)*Escenarios!$F$7/Escenarios!$F$8</f>
        <v>0</v>
      </c>
      <c r="AG215" s="22">
        <f>MAX(0,Constantes!$D$15/((Calculations!AJ214+Calculations!AF215+Clima!$F213)^2)+Coeficientes!$D$12)</f>
        <v>0.13306773333787714</v>
      </c>
      <c r="AH215" s="22">
        <f>MIN(ET_Calcs!$M213,0.8*(Calculations!AJ214+Calculations!AF215+Clima!$F213-Calculations!AG215-Constantes!$D$14))</f>
        <v>1.1833048722663337</v>
      </c>
      <c r="AI215" s="22">
        <f>MAX(0,AJ214+AF215+Clima!$F213-Calculations!AG215-Calculations!AH215-Constantes!$E$24)</f>
        <v>0</v>
      </c>
      <c r="AJ215" s="22">
        <f>AJ214+AF215+Clima!$F213-Calculations!AG215-Calculations!AH215-Calculations!AI215</f>
        <v>58.525858521037847</v>
      </c>
      <c r="AK215" s="21"/>
    </row>
    <row r="216" spans="2:37" x14ac:dyDescent="0.25">
      <c r="B216" s="17"/>
      <c r="C216" s="22">
        <v>211</v>
      </c>
      <c r="D216" s="22">
        <f>ET_Calcs!$I214*((1-Constantes!$D$21)*ET_Calcs!$K214+ET_Calcs!$L214)</f>
        <v>1.209062107814002</v>
      </c>
      <c r="E216" s="22">
        <f>MIN(D216*Constantes!$D$19,0.8*(H215+Clima!$F214-F216-G216-Constantes!$D$12))</f>
        <v>0.71535440843791909</v>
      </c>
      <c r="F216" s="22">
        <f>IF(Clima!$F214&gt;0.05*Constantes!$D$20,((Clima!$F214-0.05*Constantes!$D$20)^2)/(Clima!$F214+0.95*Constantes!$D$20),0)</f>
        <v>0</v>
      </c>
      <c r="G216" s="22">
        <f>MAX(0,H215+Clima!$F214-F216-Constantes!$D$11)</f>
        <v>0</v>
      </c>
      <c r="H216" s="22">
        <f>H215+Clima!$F214-F216-E216-G216</f>
        <v>38.266656562603515</v>
      </c>
      <c r="I216" s="20"/>
      <c r="J216" s="22">
        <v>211</v>
      </c>
      <c r="K216" s="22">
        <f>ET_Calcs!$I214*((1-Constantes!$E$21)*ET_Calcs!$K214+ET_Calcs!$L214)</f>
        <v>1.209062107814002</v>
      </c>
      <c r="L216" s="22">
        <f>MIN(K216*Constantes!$E$19,0.8*(O215+Clima!$F214-M216-N216-Constantes!$D$12))</f>
        <v>0.71535440843791909</v>
      </c>
      <c r="M216" s="22">
        <f>IF(Clima!$F214&gt;0.05*Constantes!$E$20,((Clima!$F214-0.05*Constantes!$E$20)^2)/(Clima!$F214+0.95*Constantes!$E$20),0)</f>
        <v>0</v>
      </c>
      <c r="N216" s="22">
        <f>MAX(0,O215+Clima!$F214-M216-Constantes!$D$11)</f>
        <v>0</v>
      </c>
      <c r="O216" s="22">
        <f>O215+Clima!$F214-M216-L216-N216</f>
        <v>38.266656562603515</v>
      </c>
      <c r="P216" s="22">
        <f>P215+(Coeficientes!$D$22*N216-Q216)/Coeficientes!$D$23</f>
        <v>0</v>
      </c>
      <c r="Q216" s="22">
        <f>10*Coeficientes!$D$24*P215/Constantes!$E$29</f>
        <v>0</v>
      </c>
      <c r="R216" s="22">
        <f>10000*(M216+Q216)*Escenarios!$E$7/Escenarios!$E$8</f>
        <v>0</v>
      </c>
      <c r="S216" s="22">
        <f>MAX(0,Constantes!$D$15/((Calculations!V215+Calculations!R216+Clima!$F214)^2)+Coeficientes!$D$12)</f>
        <v>2.8583203414441347</v>
      </c>
      <c r="T216" s="22">
        <f>MIN(ET_Calcs!$M214,0.8*(Calculations!V215+Calculations!R216+Clima!$F214-Calculations!S216-Constantes!$D$14))</f>
        <v>1.1632409948577398</v>
      </c>
      <c r="U216" s="22">
        <f>MAX(0,V215+R216+Clima!$F214-Calculations!S216-Calculations!T216-Constantes!$E$24)</f>
        <v>0</v>
      </c>
      <c r="V216" s="22">
        <f>V215+R216+Clima!$F214-Calculations!S216-Calculations!T216-Calculations!U216</f>
        <v>265.17080655887355</v>
      </c>
      <c r="W216" s="20"/>
      <c r="X216" s="22">
        <v>211</v>
      </c>
      <c r="Y216" s="22">
        <f>ET_Calcs!$I214*((1-Constantes!$F$21)*ET_Calcs!$K214+ET_Calcs!$L214)</f>
        <v>1.209062107814002</v>
      </c>
      <c r="Z216" s="22">
        <f>MIN(Y216*Constantes!$F$19,0.8*(AC215+Clima!$F214-AA216-AB216-Constantes!$D$12))</f>
        <v>0.71535440843791909</v>
      </c>
      <c r="AA216" s="22">
        <f>IF(Clima!$F214&gt;0.05*Constantes!$F$20,((Clima!$F214-0.05*Constantes!$F$20)^2)/(Clima!$F214+0.95*Constantes!$F$20),0)</f>
        <v>0</v>
      </c>
      <c r="AB216" s="22">
        <f>MAX(0,AC215+Clima!$F214-AA216-Constantes!$D$11)</f>
        <v>0</v>
      </c>
      <c r="AC216" s="22">
        <f>AC215+Clima!$F214-AA216-Z216-AB216</f>
        <v>38.266656562603515</v>
      </c>
      <c r="AD216" s="22">
        <f>AD215+(Coeficientes!$D$22*AB216-AE216)/Coeficientes!$D$23</f>
        <v>0</v>
      </c>
      <c r="AE216" s="22">
        <f>10*Coeficientes!$D$24*AD215/Constantes!$F$29</f>
        <v>0</v>
      </c>
      <c r="AF216" s="22">
        <f>10000*(AA216+AE216)*Escenarios!$F$7/Escenarios!$F$8</f>
        <v>0</v>
      </c>
      <c r="AG216" s="22">
        <f>MAX(0,Constantes!$D$15/((Calculations!AJ215+Calculations!AF216+Clima!$F214)^2)+Coeficientes!$D$12)</f>
        <v>2.6503985568355759E-3</v>
      </c>
      <c r="AH216" s="22">
        <f>MIN(ET_Calcs!$M214,0.8*(Calculations!AJ215+Calculations!AF216+Clima!$F214-Calculations!AG216-Constantes!$D$14))</f>
        <v>1.1632409948577398</v>
      </c>
      <c r="AI216" s="22">
        <f>MAX(0,AJ215+AF216+Clima!$F214-Calculations!AG216-Calculations!AH216-Constantes!$E$24)</f>
        <v>0</v>
      </c>
      <c r="AJ216" s="22">
        <f>AJ215+AF216+Clima!$F214-Calculations!AG216-Calculations!AH216-Calculations!AI216</f>
        <v>57.359967127623271</v>
      </c>
      <c r="AK216" s="21"/>
    </row>
    <row r="217" spans="2:37" x14ac:dyDescent="0.25">
      <c r="B217" s="17"/>
      <c r="C217" s="22">
        <v>212</v>
      </c>
      <c r="D217" s="22">
        <f>ET_Calcs!$I215*((1-Constantes!$D$21)*ET_Calcs!$K215+ET_Calcs!$L215)</f>
        <v>1.2507405804624958</v>
      </c>
      <c r="E217" s="22">
        <f>MIN(D217*Constantes!$D$19,0.8*(H216+Clima!$F215-F217-G217-Constantes!$D$12))</f>
        <v>0.74001391844436937</v>
      </c>
      <c r="F217" s="22">
        <f>IF(Clima!$F215&gt;0.05*Constantes!$D$20,((Clima!$F215-0.05*Constantes!$D$20)^2)/(Clima!$F215+0.95*Constantes!$D$20),0)</f>
        <v>0</v>
      </c>
      <c r="G217" s="22">
        <f>MAX(0,H216+Clima!$F215-F217-Constantes!$D$11)</f>
        <v>0</v>
      </c>
      <c r="H217" s="22">
        <f>H216+Clima!$F215-F217-E217-G217</f>
        <v>37.526642644159146</v>
      </c>
      <c r="I217" s="20"/>
      <c r="J217" s="22">
        <v>212</v>
      </c>
      <c r="K217" s="22">
        <f>ET_Calcs!$I215*((1-Constantes!$E$21)*ET_Calcs!$K215+ET_Calcs!$L215)</f>
        <v>1.2507405804624958</v>
      </c>
      <c r="L217" s="22">
        <f>MIN(K217*Constantes!$E$19,0.8*(O216+Clima!$F215-M217-N217-Constantes!$D$12))</f>
        <v>0.74001391844436937</v>
      </c>
      <c r="M217" s="22">
        <f>IF(Clima!$F215&gt;0.05*Constantes!$E$20,((Clima!$F215-0.05*Constantes!$E$20)^2)/(Clima!$F215+0.95*Constantes!$E$20),0)</f>
        <v>0</v>
      </c>
      <c r="N217" s="22">
        <f>MAX(0,O216+Clima!$F215-M217-Constantes!$D$11)</f>
        <v>0</v>
      </c>
      <c r="O217" s="22">
        <f>O216+Clima!$F215-M217-L217-N217</f>
        <v>37.526642644159146</v>
      </c>
      <c r="P217" s="22">
        <f>P216+(Coeficientes!$D$22*N217-Q217)/Coeficientes!$D$23</f>
        <v>0</v>
      </c>
      <c r="Q217" s="22">
        <f>10*Coeficientes!$D$24*P216/Constantes!$E$29</f>
        <v>0</v>
      </c>
      <c r="R217" s="22">
        <f>10000*(M217+Q217)*Escenarios!$E$7/Escenarios!$E$8</f>
        <v>0</v>
      </c>
      <c r="S217" s="22">
        <f>MAX(0,Constantes!$D$15/((Calculations!V216+Calculations!R217+Clima!$F215)^2)+Coeficientes!$D$12)</f>
        <v>2.8539903473857828</v>
      </c>
      <c r="T217" s="22">
        <f>MIN(ET_Calcs!$M215,0.8*(Calculations!V216+Calculations!R217+Clima!$F215-Calculations!S217-Constantes!$D$14))</f>
        <v>1.2032883829135856</v>
      </c>
      <c r="U217" s="22">
        <f>MAX(0,V216+R217+Clima!$F215-Calculations!S217-Calculations!T217-Constantes!$E$24)</f>
        <v>0</v>
      </c>
      <c r="V217" s="22">
        <f>V216+R217+Clima!$F215-Calculations!S217-Calculations!T217-Calculations!U217</f>
        <v>261.11352782857421</v>
      </c>
      <c r="W217" s="20"/>
      <c r="X217" s="22">
        <v>212</v>
      </c>
      <c r="Y217" s="22">
        <f>ET_Calcs!$I215*((1-Constantes!$F$21)*ET_Calcs!$K215+ET_Calcs!$L215)</f>
        <v>1.2507405804624958</v>
      </c>
      <c r="Z217" s="22">
        <f>MIN(Y217*Constantes!$F$19,0.8*(AC216+Clima!$F215-AA217-AB217-Constantes!$D$12))</f>
        <v>0.74001391844436937</v>
      </c>
      <c r="AA217" s="22">
        <f>IF(Clima!$F215&gt;0.05*Constantes!$F$20,((Clima!$F215-0.05*Constantes!$F$20)^2)/(Clima!$F215+0.95*Constantes!$F$20),0)</f>
        <v>0</v>
      </c>
      <c r="AB217" s="22">
        <f>MAX(0,AC216+Clima!$F215-AA217-Constantes!$D$11)</f>
        <v>0</v>
      </c>
      <c r="AC217" s="22">
        <f>AC216+Clima!$F215-AA217-Z217-AB217</f>
        <v>37.526642644159146</v>
      </c>
      <c r="AD217" s="22">
        <f>AD216+(Coeficientes!$D$22*AB217-AE217)/Coeficientes!$D$23</f>
        <v>0</v>
      </c>
      <c r="AE217" s="22">
        <f>10*Coeficientes!$D$24*AD216/Constantes!$F$29</f>
        <v>0</v>
      </c>
      <c r="AF217" s="22">
        <f>10000*(AA217+AE217)*Escenarios!$F$7/Escenarios!$F$8</f>
        <v>0</v>
      </c>
      <c r="AG217" s="22">
        <f>MAX(0,Constantes!$D$15/((Calculations!AJ216+Calculations!AF217+Clima!$F215)^2)+Coeficientes!$D$12)</f>
        <v>0</v>
      </c>
      <c r="AH217" s="22">
        <f>MIN(ET_Calcs!$M215,0.8*(Calculations!AJ216+Calculations!AF217+Clima!$F215-Calculations!AG217-Constantes!$D$14))</f>
        <v>1.2032883829135856</v>
      </c>
      <c r="AI217" s="22">
        <f>MAX(0,AJ216+AF217+Clima!$F215-Calculations!AG217-Calculations!AH217-Constantes!$E$24)</f>
        <v>0</v>
      </c>
      <c r="AJ217" s="22">
        <f>AJ216+AF217+Clima!$F215-Calculations!AG217-Calculations!AH217-Calculations!AI217</f>
        <v>56.156678744709687</v>
      </c>
      <c r="AK217" s="21"/>
    </row>
    <row r="218" spans="2:37" x14ac:dyDescent="0.25">
      <c r="B218" s="17"/>
      <c r="C218" s="22">
        <v>213</v>
      </c>
      <c r="D218" s="22">
        <f>ET_Calcs!$I216*((1-Constantes!$D$21)*ET_Calcs!$K216+ET_Calcs!$L216)</f>
        <v>1.2612795106177632</v>
      </c>
      <c r="E218" s="22">
        <f>MIN(D218*Constantes!$D$19,0.8*(H217+Clima!$F216-F218-G218-Constantes!$D$12))</f>
        <v>0.74624938815106667</v>
      </c>
      <c r="F218" s="22">
        <f>IF(Clima!$F216&gt;0.05*Constantes!$D$20,((Clima!$F216-0.05*Constantes!$D$20)^2)/(Clima!$F216+0.95*Constantes!$D$20),0)</f>
        <v>0</v>
      </c>
      <c r="G218" s="22">
        <f>MAX(0,H217+Clima!$F216-F218-Constantes!$D$11)</f>
        <v>0</v>
      </c>
      <c r="H218" s="22">
        <f>H217+Clima!$F216-F218-E218-G218</f>
        <v>36.780393256008082</v>
      </c>
      <c r="I218" s="20"/>
      <c r="J218" s="22">
        <v>213</v>
      </c>
      <c r="K218" s="22">
        <f>ET_Calcs!$I216*((1-Constantes!$E$21)*ET_Calcs!$K216+ET_Calcs!$L216)</f>
        <v>1.2612795106177632</v>
      </c>
      <c r="L218" s="22">
        <f>MIN(K218*Constantes!$E$19,0.8*(O217+Clima!$F216-M218-N218-Constantes!$D$12))</f>
        <v>0.74624938815106667</v>
      </c>
      <c r="M218" s="22">
        <f>IF(Clima!$F216&gt;0.05*Constantes!$E$20,((Clima!$F216-0.05*Constantes!$E$20)^2)/(Clima!$F216+0.95*Constantes!$E$20),0)</f>
        <v>0</v>
      </c>
      <c r="N218" s="22">
        <f>MAX(0,O217+Clima!$F216-M218-Constantes!$D$11)</f>
        <v>0</v>
      </c>
      <c r="O218" s="22">
        <f>O217+Clima!$F216-M218-L218-N218</f>
        <v>36.780393256008082</v>
      </c>
      <c r="P218" s="22">
        <f>P217+(Coeficientes!$D$22*N218-Q218)/Coeficientes!$D$23</f>
        <v>0</v>
      </c>
      <c r="Q218" s="22">
        <f>10*Coeficientes!$D$24*P217/Constantes!$E$29</f>
        <v>0</v>
      </c>
      <c r="R218" s="22">
        <f>10000*(M218+Q218)*Escenarios!$E$7/Escenarios!$E$8</f>
        <v>0</v>
      </c>
      <c r="S218" s="22">
        <f>MAX(0,Constantes!$D$15/((Calculations!V217+Calculations!R218+Clima!$F216)^2)+Coeficientes!$D$12)</f>
        <v>2.8494175905263197</v>
      </c>
      <c r="T218" s="22">
        <f>MIN(ET_Calcs!$M216,0.8*(Calculations!V217+Calculations!R218+Clima!$F216-Calculations!S218-Constantes!$D$14))</f>
        <v>1.2135097416677401</v>
      </c>
      <c r="U218" s="22">
        <f>MAX(0,V217+R218+Clima!$F216-Calculations!S218-Calculations!T218-Constantes!$E$24)</f>
        <v>0</v>
      </c>
      <c r="V218" s="22">
        <f>V217+R218+Clima!$F216-Calculations!S218-Calculations!T218-Calculations!U218</f>
        <v>257.05060049638013</v>
      </c>
      <c r="W218" s="20"/>
      <c r="X218" s="22">
        <v>213</v>
      </c>
      <c r="Y218" s="22">
        <f>ET_Calcs!$I216*((1-Constantes!$F$21)*ET_Calcs!$K216+ET_Calcs!$L216)</f>
        <v>1.2612795106177632</v>
      </c>
      <c r="Z218" s="22">
        <f>MIN(Y218*Constantes!$F$19,0.8*(AC217+Clima!$F216-AA218-AB218-Constantes!$D$12))</f>
        <v>0.74624938815106667</v>
      </c>
      <c r="AA218" s="22">
        <f>IF(Clima!$F216&gt;0.05*Constantes!$F$20,((Clima!$F216-0.05*Constantes!$F$20)^2)/(Clima!$F216+0.95*Constantes!$F$20),0)</f>
        <v>0</v>
      </c>
      <c r="AB218" s="22">
        <f>MAX(0,AC217+Clima!$F216-AA218-Constantes!$D$11)</f>
        <v>0</v>
      </c>
      <c r="AC218" s="22">
        <f>AC217+Clima!$F216-AA218-Z218-AB218</f>
        <v>36.780393256008082</v>
      </c>
      <c r="AD218" s="22">
        <f>AD217+(Coeficientes!$D$22*AB218-AE218)/Coeficientes!$D$23</f>
        <v>0</v>
      </c>
      <c r="AE218" s="22">
        <f>10*Coeficientes!$D$24*AD217/Constantes!$F$29</f>
        <v>0</v>
      </c>
      <c r="AF218" s="22">
        <f>10000*(AA218+AE218)*Escenarios!$F$7/Escenarios!$F$8</f>
        <v>0</v>
      </c>
      <c r="AG218" s="22">
        <f>MAX(0,Constantes!$D$15/((Calculations!AJ217+Calculations!AF218+Clima!$F216)^2)+Coeficientes!$D$12)</f>
        <v>0</v>
      </c>
      <c r="AH218" s="22">
        <f>MIN(ET_Calcs!$M216,0.8*(Calculations!AJ217+Calculations!AF218+Clima!$F216-Calculations!AG218-Constantes!$D$14))</f>
        <v>1.2135097416677401</v>
      </c>
      <c r="AI218" s="22">
        <f>MAX(0,AJ217+AF218+Clima!$F216-Calculations!AG218-Calculations!AH218-Constantes!$E$24)</f>
        <v>0</v>
      </c>
      <c r="AJ218" s="22">
        <f>AJ217+AF218+Clima!$F216-Calculations!AG218-Calculations!AH218-Calculations!AI218</f>
        <v>54.943169003041945</v>
      </c>
      <c r="AK218" s="21"/>
    </row>
    <row r="219" spans="2:37" x14ac:dyDescent="0.25">
      <c r="B219" s="17"/>
      <c r="C219" s="22">
        <v>214</v>
      </c>
      <c r="D219" s="22">
        <f>ET_Calcs!$I217*((1-Constantes!$D$21)*ET_Calcs!$K217+ET_Calcs!$L217)</f>
        <v>1.3326488086190267</v>
      </c>
      <c r="E219" s="22">
        <f>MIN(D219*Constantes!$D$19,0.8*(H218+Clima!$F217-F219-G219-Constantes!$D$12))</f>
        <v>0.78847578960916076</v>
      </c>
      <c r="F219" s="22">
        <f>IF(Clima!$F217&gt;0.05*Constantes!$D$20,((Clima!$F217-0.05*Constantes!$D$20)^2)/(Clima!$F217+0.95*Constantes!$D$20),0)</f>
        <v>0</v>
      </c>
      <c r="G219" s="22">
        <f>MAX(0,H218+Clima!$F217-F219-Constantes!$D$11)</f>
        <v>0</v>
      </c>
      <c r="H219" s="22">
        <f>H218+Clima!$F217-F219-E219-G219</f>
        <v>35.991917466398924</v>
      </c>
      <c r="I219" s="20"/>
      <c r="J219" s="22">
        <v>214</v>
      </c>
      <c r="K219" s="22">
        <f>ET_Calcs!$I217*((1-Constantes!$E$21)*ET_Calcs!$K217+ET_Calcs!$L217)</f>
        <v>1.3326488086190267</v>
      </c>
      <c r="L219" s="22">
        <f>MIN(K219*Constantes!$E$19,0.8*(O218+Clima!$F217-M219-N219-Constantes!$D$12))</f>
        <v>0.78847578960916076</v>
      </c>
      <c r="M219" s="22">
        <f>IF(Clima!$F217&gt;0.05*Constantes!$E$20,((Clima!$F217-0.05*Constantes!$E$20)^2)/(Clima!$F217+0.95*Constantes!$E$20),0)</f>
        <v>0</v>
      </c>
      <c r="N219" s="22">
        <f>MAX(0,O218+Clima!$F217-M219-Constantes!$D$11)</f>
        <v>0</v>
      </c>
      <c r="O219" s="22">
        <f>O218+Clima!$F217-M219-L219-N219</f>
        <v>35.991917466398924</v>
      </c>
      <c r="P219" s="22">
        <f>P218+(Coeficientes!$D$22*N219-Q219)/Coeficientes!$D$23</f>
        <v>0</v>
      </c>
      <c r="Q219" s="22">
        <f>10*Coeficientes!$D$24*P218/Constantes!$E$29</f>
        <v>0</v>
      </c>
      <c r="R219" s="22">
        <f>10000*(M219+Q219)*Escenarios!$E$7/Escenarios!$E$8</f>
        <v>0</v>
      </c>
      <c r="S219" s="22">
        <f>MAX(0,Constantes!$D$15/((Calculations!V218+Calculations!R219+Clima!$F217)^2)+Coeficientes!$D$12)</f>
        <v>2.8446197766579586</v>
      </c>
      <c r="T219" s="22">
        <f>MIN(ET_Calcs!$M217,0.8*(Calculations!V218+Calculations!R219+Clima!$F217-Calculations!S219-Constantes!$D$14))</f>
        <v>1.2820821024324818</v>
      </c>
      <c r="U219" s="22">
        <f>MAX(0,V218+R219+Clima!$F217-Calculations!S219-Calculations!T219-Constantes!$E$24)</f>
        <v>0</v>
      </c>
      <c r="V219" s="22">
        <f>V218+R219+Clima!$F217-Calculations!S219-Calculations!T219-Calculations!U219</f>
        <v>252.92389861728969</v>
      </c>
      <c r="W219" s="20"/>
      <c r="X219" s="22">
        <v>214</v>
      </c>
      <c r="Y219" s="22">
        <f>ET_Calcs!$I217*((1-Constantes!$F$21)*ET_Calcs!$K217+ET_Calcs!$L217)</f>
        <v>1.3326488086190267</v>
      </c>
      <c r="Z219" s="22">
        <f>MIN(Y219*Constantes!$F$19,0.8*(AC218+Clima!$F217-AA219-AB219-Constantes!$D$12))</f>
        <v>0.78847578960916076</v>
      </c>
      <c r="AA219" s="22">
        <f>IF(Clima!$F217&gt;0.05*Constantes!$F$20,((Clima!$F217-0.05*Constantes!$F$20)^2)/(Clima!$F217+0.95*Constantes!$F$20),0)</f>
        <v>0</v>
      </c>
      <c r="AB219" s="22">
        <f>MAX(0,AC218+Clima!$F217-AA219-Constantes!$D$11)</f>
        <v>0</v>
      </c>
      <c r="AC219" s="22">
        <f>AC218+Clima!$F217-AA219-Z219-AB219</f>
        <v>35.991917466398924</v>
      </c>
      <c r="AD219" s="22">
        <f>AD218+(Coeficientes!$D$22*AB219-AE219)/Coeficientes!$D$23</f>
        <v>0</v>
      </c>
      <c r="AE219" s="22">
        <f>10*Coeficientes!$D$24*AD218/Constantes!$F$29</f>
        <v>0</v>
      </c>
      <c r="AF219" s="22">
        <f>10000*(AA219+AE219)*Escenarios!$F$7/Escenarios!$F$8</f>
        <v>0</v>
      </c>
      <c r="AG219" s="22">
        <f>MAX(0,Constantes!$D$15/((Calculations!AJ218+Calculations!AF219+Clima!$F217)^2)+Coeficientes!$D$12)</f>
        <v>0</v>
      </c>
      <c r="AH219" s="22">
        <f>MIN(ET_Calcs!$M217,0.8*(Calculations!AJ218+Calculations!AF219+Clima!$F217-Calculations!AG219-Constantes!$D$14))</f>
        <v>1.2820821024324818</v>
      </c>
      <c r="AI219" s="22">
        <f>MAX(0,AJ218+AF219+Clima!$F217-Calculations!AG219-Calculations!AH219-Constantes!$E$24)</f>
        <v>0</v>
      </c>
      <c r="AJ219" s="22">
        <f>AJ218+AF219+Clima!$F217-Calculations!AG219-Calculations!AH219-Calculations!AI219</f>
        <v>53.661086900609462</v>
      </c>
      <c r="AK219" s="21"/>
    </row>
    <row r="220" spans="2:37" x14ac:dyDescent="0.25">
      <c r="B220" s="17"/>
      <c r="C220" s="22">
        <v>215</v>
      </c>
      <c r="D220" s="22">
        <f>ET_Calcs!$I218*((1-Constantes!$D$21)*ET_Calcs!$K218+ET_Calcs!$L218)</f>
        <v>1.2828083139827005</v>
      </c>
      <c r="E220" s="22">
        <f>MIN(D220*Constantes!$D$19,0.8*(H219+Clima!$F218-F220-G220-Constantes!$D$12))</f>
        <v>0.75898713280121177</v>
      </c>
      <c r="F220" s="22">
        <f>IF(Clima!$F218&gt;0.05*Constantes!$D$20,((Clima!$F218-0.05*Constantes!$D$20)^2)/(Clima!$F218+0.95*Constantes!$D$20),0)</f>
        <v>0</v>
      </c>
      <c r="G220" s="22">
        <f>MAX(0,H219+Clima!$F218-F220-Constantes!$D$11)</f>
        <v>0</v>
      </c>
      <c r="H220" s="22">
        <f>H219+Clima!$F218-F220-E220-G220</f>
        <v>35.232930333597714</v>
      </c>
      <c r="I220" s="20"/>
      <c r="J220" s="22">
        <v>215</v>
      </c>
      <c r="K220" s="22">
        <f>ET_Calcs!$I218*((1-Constantes!$E$21)*ET_Calcs!$K218+ET_Calcs!$L218)</f>
        <v>1.2828083139827005</v>
      </c>
      <c r="L220" s="22">
        <f>MIN(K220*Constantes!$E$19,0.8*(O219+Clima!$F218-M220-N220-Constantes!$D$12))</f>
        <v>0.75898713280121177</v>
      </c>
      <c r="M220" s="22">
        <f>IF(Clima!$F218&gt;0.05*Constantes!$E$20,((Clima!$F218-0.05*Constantes!$E$20)^2)/(Clima!$F218+0.95*Constantes!$E$20),0)</f>
        <v>0</v>
      </c>
      <c r="N220" s="22">
        <f>MAX(0,O219+Clima!$F218-M220-Constantes!$D$11)</f>
        <v>0</v>
      </c>
      <c r="O220" s="22">
        <f>O219+Clima!$F218-M220-L220-N220</f>
        <v>35.232930333597714</v>
      </c>
      <c r="P220" s="22">
        <f>P219+(Coeficientes!$D$22*N220-Q220)/Coeficientes!$D$23</f>
        <v>0</v>
      </c>
      <c r="Q220" s="22">
        <f>10*Coeficientes!$D$24*P219/Constantes!$E$29</f>
        <v>0</v>
      </c>
      <c r="R220" s="22">
        <f>10000*(M220+Q220)*Escenarios!$E$7/Escenarios!$E$8</f>
        <v>0</v>
      </c>
      <c r="S220" s="22">
        <f>MAX(0,Constantes!$D$15/((Calculations!V219+Calculations!R220+Clima!$F218)^2)+Coeficientes!$D$12)</f>
        <v>2.8395080507099535</v>
      </c>
      <c r="T220" s="22">
        <f>MIN(ET_Calcs!$M218,0.8*(Calculations!V219+Calculations!R220+Clima!$F218-Calculations!S220-Constantes!$D$14))</f>
        <v>1.2343929448961497</v>
      </c>
      <c r="U220" s="22">
        <f>MAX(0,V219+R220+Clima!$F218-Calculations!S220-Calculations!T220-Constantes!$E$24)</f>
        <v>0</v>
      </c>
      <c r="V220" s="22">
        <f>V219+R220+Clima!$F218-Calculations!S220-Calculations!T220-Calculations!U220</f>
        <v>248.8499976216836</v>
      </c>
      <c r="W220" s="20"/>
      <c r="X220" s="22">
        <v>215</v>
      </c>
      <c r="Y220" s="22">
        <f>ET_Calcs!$I218*((1-Constantes!$F$21)*ET_Calcs!$K218+ET_Calcs!$L218)</f>
        <v>1.2828083139827005</v>
      </c>
      <c r="Z220" s="22">
        <f>MIN(Y220*Constantes!$F$19,0.8*(AC219+Clima!$F218-AA220-AB220-Constantes!$D$12))</f>
        <v>0.75898713280121177</v>
      </c>
      <c r="AA220" s="22">
        <f>IF(Clima!$F218&gt;0.05*Constantes!$F$20,((Clima!$F218-0.05*Constantes!$F$20)^2)/(Clima!$F218+0.95*Constantes!$F$20),0)</f>
        <v>0</v>
      </c>
      <c r="AB220" s="22">
        <f>MAX(0,AC219+Clima!$F218-AA220-Constantes!$D$11)</f>
        <v>0</v>
      </c>
      <c r="AC220" s="22">
        <f>AC219+Clima!$F218-AA220-Z220-AB220</f>
        <v>35.232930333597714</v>
      </c>
      <c r="AD220" s="22">
        <f>AD219+(Coeficientes!$D$22*AB220-AE220)/Coeficientes!$D$23</f>
        <v>0</v>
      </c>
      <c r="AE220" s="22">
        <f>10*Coeficientes!$D$24*AD219/Constantes!$F$29</f>
        <v>0</v>
      </c>
      <c r="AF220" s="22">
        <f>10000*(AA220+AE220)*Escenarios!$F$7/Escenarios!$F$8</f>
        <v>0</v>
      </c>
      <c r="AG220" s="22">
        <f>MAX(0,Constantes!$D$15/((Calculations!AJ219+Calculations!AF220+Clima!$F218)^2)+Coeficientes!$D$12)</f>
        <v>0</v>
      </c>
      <c r="AH220" s="22">
        <f>MIN(ET_Calcs!$M218,0.8*(Calculations!AJ219+Calculations!AF220+Clima!$F218-Calculations!AG220-Constantes!$D$14))</f>
        <v>1.2343929448961497</v>
      </c>
      <c r="AI220" s="22">
        <f>MAX(0,AJ219+AF220+Clima!$F218-Calculations!AG220-Calculations!AH220-Constantes!$E$24)</f>
        <v>0</v>
      </c>
      <c r="AJ220" s="22">
        <f>AJ219+AF220+Clima!$F218-Calculations!AG220-Calculations!AH220-Calculations!AI220</f>
        <v>52.426693955713311</v>
      </c>
      <c r="AK220" s="21"/>
    </row>
    <row r="221" spans="2:37" x14ac:dyDescent="0.25">
      <c r="B221" s="17"/>
      <c r="C221" s="22">
        <v>216</v>
      </c>
      <c r="D221" s="22">
        <f>ET_Calcs!$I219*((1-Constantes!$D$21)*ET_Calcs!$K219+ET_Calcs!$L219)</f>
        <v>1.2973936853518351</v>
      </c>
      <c r="E221" s="22">
        <f>MIN(D221*Constantes!$D$19,0.8*(H220+Clima!$F219-F221-G221-Constantes!$D$12))</f>
        <v>0.76761672233195888</v>
      </c>
      <c r="F221" s="22">
        <f>IF(Clima!$F219&gt;0.05*Constantes!$D$20,((Clima!$F219-0.05*Constantes!$D$20)^2)/(Clima!$F219+0.95*Constantes!$D$20),0)</f>
        <v>0</v>
      </c>
      <c r="G221" s="22">
        <f>MAX(0,H220+Clima!$F219-F221-Constantes!$D$11)</f>
        <v>0</v>
      </c>
      <c r="H221" s="22">
        <f>H220+Clima!$F219-F221-E221-G221</f>
        <v>34.465313611265756</v>
      </c>
      <c r="I221" s="20"/>
      <c r="J221" s="22">
        <v>216</v>
      </c>
      <c r="K221" s="22">
        <f>ET_Calcs!$I219*((1-Constantes!$E$21)*ET_Calcs!$K219+ET_Calcs!$L219)</f>
        <v>1.2973936853518351</v>
      </c>
      <c r="L221" s="22">
        <f>MIN(K221*Constantes!$E$19,0.8*(O220+Clima!$F219-M221-N221-Constantes!$D$12))</f>
        <v>0.76761672233195888</v>
      </c>
      <c r="M221" s="22">
        <f>IF(Clima!$F219&gt;0.05*Constantes!$E$20,((Clima!$F219-0.05*Constantes!$E$20)^2)/(Clima!$F219+0.95*Constantes!$E$20),0)</f>
        <v>0</v>
      </c>
      <c r="N221" s="22">
        <f>MAX(0,O220+Clima!$F219-M221-Constantes!$D$11)</f>
        <v>0</v>
      </c>
      <c r="O221" s="22">
        <f>O220+Clima!$F219-M221-L221-N221</f>
        <v>34.465313611265756</v>
      </c>
      <c r="P221" s="22">
        <f>P220+(Coeficientes!$D$22*N221-Q221)/Coeficientes!$D$23</f>
        <v>0</v>
      </c>
      <c r="Q221" s="22">
        <f>10*Coeficientes!$D$24*P220/Constantes!$E$29</f>
        <v>0</v>
      </c>
      <c r="R221" s="22">
        <f>10000*(M221+Q221)*Escenarios!$E$7/Escenarios!$E$8</f>
        <v>0</v>
      </c>
      <c r="S221" s="22">
        <f>MAX(0,Constantes!$D$15/((Calculations!V220+Calculations!R221+Clima!$F219)^2)+Coeficientes!$D$12)</f>
        <v>2.834210239171826</v>
      </c>
      <c r="T221" s="22">
        <f>MIN(ET_Calcs!$M219,0.8*(Calculations!V220+Calculations!R221+Clima!$F219-Calculations!S221-Constantes!$D$14))</f>
        <v>1.2485028072834523</v>
      </c>
      <c r="U221" s="22">
        <f>MAX(0,V220+R221+Clima!$F219-Calculations!S221-Calculations!T221-Constantes!$E$24)</f>
        <v>0</v>
      </c>
      <c r="V221" s="22">
        <f>V220+R221+Clima!$F219-Calculations!S221-Calculations!T221-Calculations!U221</f>
        <v>244.76728457522833</v>
      </c>
      <c r="W221" s="20"/>
      <c r="X221" s="22">
        <v>216</v>
      </c>
      <c r="Y221" s="22">
        <f>ET_Calcs!$I219*((1-Constantes!$F$21)*ET_Calcs!$K219+ET_Calcs!$L219)</f>
        <v>1.2973936853518351</v>
      </c>
      <c r="Z221" s="22">
        <f>MIN(Y221*Constantes!$F$19,0.8*(AC220+Clima!$F219-AA221-AB221-Constantes!$D$12))</f>
        <v>0.76761672233195888</v>
      </c>
      <c r="AA221" s="22">
        <f>IF(Clima!$F219&gt;0.05*Constantes!$F$20,((Clima!$F219-0.05*Constantes!$F$20)^2)/(Clima!$F219+0.95*Constantes!$F$20),0)</f>
        <v>0</v>
      </c>
      <c r="AB221" s="22">
        <f>MAX(0,AC220+Clima!$F219-AA221-Constantes!$D$11)</f>
        <v>0</v>
      </c>
      <c r="AC221" s="22">
        <f>AC220+Clima!$F219-AA221-Z221-AB221</f>
        <v>34.465313611265756</v>
      </c>
      <c r="AD221" s="22">
        <f>AD220+(Coeficientes!$D$22*AB221-AE221)/Coeficientes!$D$23</f>
        <v>0</v>
      </c>
      <c r="AE221" s="22">
        <f>10*Coeficientes!$D$24*AD220/Constantes!$F$29</f>
        <v>0</v>
      </c>
      <c r="AF221" s="22">
        <f>10000*(AA221+AE221)*Escenarios!$F$7/Escenarios!$F$8</f>
        <v>0</v>
      </c>
      <c r="AG221" s="22">
        <f>MAX(0,Constantes!$D$15/((Calculations!AJ220+Calculations!AF221+Clima!$F219)^2)+Coeficientes!$D$12)</f>
        <v>0</v>
      </c>
      <c r="AH221" s="22">
        <f>MIN(ET_Calcs!$M219,0.8*(Calculations!AJ220+Calculations!AF221+Clima!$F219-Calculations!AG221-Constantes!$D$14))</f>
        <v>1.2485028072834523</v>
      </c>
      <c r="AI221" s="22">
        <f>MAX(0,AJ220+AF221+Clima!$F219-Calculations!AG221-Calculations!AH221-Constantes!$E$24)</f>
        <v>0</v>
      </c>
      <c r="AJ221" s="22">
        <f>AJ220+AF221+Clima!$F219-Calculations!AG221-Calculations!AH221-Calculations!AI221</f>
        <v>51.17819114842986</v>
      </c>
      <c r="AK221" s="21"/>
    </row>
    <row r="222" spans="2:37" x14ac:dyDescent="0.25">
      <c r="B222" s="17"/>
      <c r="C222" s="22">
        <v>217</v>
      </c>
      <c r="D222" s="22">
        <f>ET_Calcs!$I220*((1-Constantes!$D$21)*ET_Calcs!$K220+ET_Calcs!$L220)</f>
        <v>0</v>
      </c>
      <c r="E222" s="22">
        <f>MIN(D222*Constantes!$D$19,0.8*(H221+Clima!$F220-F222-G222-Constantes!$D$12))</f>
        <v>0</v>
      </c>
      <c r="F222" s="22">
        <f>IF(Clima!$F220&gt;0.05*Constantes!$D$20,((Clima!$F220-0.05*Constantes!$D$20)^2)/(Clima!$F220+0.95*Constantes!$D$20),0)</f>
        <v>0</v>
      </c>
      <c r="G222" s="22">
        <f>MAX(0,H221+Clima!$F220-F222-Constantes!$D$11)</f>
        <v>0</v>
      </c>
      <c r="H222" s="22">
        <f>H221+Clima!$F220-F222-E222-G222</f>
        <v>34.465313611265756</v>
      </c>
      <c r="I222" s="20"/>
      <c r="J222" s="22">
        <v>217</v>
      </c>
      <c r="K222" s="22">
        <f>ET_Calcs!$I220*((1-Constantes!$E$21)*ET_Calcs!$K220+ET_Calcs!$L220)</f>
        <v>0</v>
      </c>
      <c r="L222" s="22">
        <f>MIN(K222*Constantes!$E$19,0.8*(O221+Clima!$F220-M222-N222-Constantes!$D$12))</f>
        <v>0</v>
      </c>
      <c r="M222" s="22">
        <f>IF(Clima!$F220&gt;0.05*Constantes!$E$20,((Clima!$F220-0.05*Constantes!$E$20)^2)/(Clima!$F220+0.95*Constantes!$E$20),0)</f>
        <v>0</v>
      </c>
      <c r="N222" s="22">
        <f>MAX(0,O221+Clima!$F220-M222-Constantes!$D$11)</f>
        <v>0</v>
      </c>
      <c r="O222" s="22">
        <f>O221+Clima!$F220-M222-L222-N222</f>
        <v>34.465313611265756</v>
      </c>
      <c r="P222" s="22">
        <f>P221+(Coeficientes!$D$22*N222-Q222)/Coeficientes!$D$23</f>
        <v>0</v>
      </c>
      <c r="Q222" s="22">
        <f>10*Coeficientes!$D$24*P221/Constantes!$E$29</f>
        <v>0</v>
      </c>
      <c r="R222" s="22">
        <f>10000*(M222+Q222)*Escenarios!$E$7/Escenarios!$E$8</f>
        <v>0</v>
      </c>
      <c r="S222" s="22">
        <f>MAX(0,Constantes!$D$15/((Calculations!V221+Calculations!R222+Clima!$F220)^2)+Coeficientes!$D$12)</f>
        <v>2.8286333735702347</v>
      </c>
      <c r="T222" s="22">
        <f>MIN(ET_Calcs!$M220,0.8*(Calculations!V221+Calculations!R222+Clima!$F220-Calculations!S222-Constantes!$D$14))</f>
        <v>0</v>
      </c>
      <c r="U222" s="22">
        <f>MAX(0,V221+R222+Clima!$F220-Calculations!S222-Calculations!T222-Constantes!$E$24)</f>
        <v>0</v>
      </c>
      <c r="V222" s="22">
        <f>V221+R222+Clima!$F220-Calculations!S222-Calculations!T222-Calculations!U222</f>
        <v>241.9386512016581</v>
      </c>
      <c r="W222" s="20"/>
      <c r="X222" s="22">
        <v>217</v>
      </c>
      <c r="Y222" s="22">
        <f>ET_Calcs!$I220*((1-Constantes!$F$21)*ET_Calcs!$K220+ET_Calcs!$L220)</f>
        <v>0</v>
      </c>
      <c r="Z222" s="22">
        <f>MIN(Y222*Constantes!$F$19,0.8*(AC221+Clima!$F220-AA222-AB222-Constantes!$D$12))</f>
        <v>0</v>
      </c>
      <c r="AA222" s="22">
        <f>IF(Clima!$F220&gt;0.05*Constantes!$F$20,((Clima!$F220-0.05*Constantes!$F$20)^2)/(Clima!$F220+0.95*Constantes!$F$20),0)</f>
        <v>0</v>
      </c>
      <c r="AB222" s="22">
        <f>MAX(0,AC221+Clima!$F220-AA222-Constantes!$D$11)</f>
        <v>0</v>
      </c>
      <c r="AC222" s="22">
        <f>AC221+Clima!$F220-AA222-Z222-AB222</f>
        <v>34.465313611265756</v>
      </c>
      <c r="AD222" s="22">
        <f>AD221+(Coeficientes!$D$22*AB222-AE222)/Coeficientes!$D$23</f>
        <v>0</v>
      </c>
      <c r="AE222" s="22">
        <f>10*Coeficientes!$D$24*AD221/Constantes!$F$29</f>
        <v>0</v>
      </c>
      <c r="AF222" s="22">
        <f>10000*(AA222+AE222)*Escenarios!$F$7/Escenarios!$F$8</f>
        <v>0</v>
      </c>
      <c r="AG222" s="22">
        <f>MAX(0,Constantes!$D$15/((Calculations!AJ221+Calculations!AF222+Clima!$F220)^2)+Coeficientes!$D$12)</f>
        <v>0</v>
      </c>
      <c r="AH222" s="22">
        <f>MIN(ET_Calcs!$M220,0.8*(Calculations!AJ221+Calculations!AF222+Clima!$F220-Calculations!AG222-Constantes!$D$14))</f>
        <v>0</v>
      </c>
      <c r="AI222" s="22">
        <f>MAX(0,AJ221+AF222+Clima!$F220-Calculations!AG222-Calculations!AH222-Constantes!$E$24)</f>
        <v>0</v>
      </c>
      <c r="AJ222" s="22">
        <f>AJ221+AF222+Clima!$F220-Calculations!AG222-Calculations!AH222-Calculations!AI222</f>
        <v>51.17819114842986</v>
      </c>
      <c r="AK222" s="21"/>
    </row>
    <row r="223" spans="2:37" x14ac:dyDescent="0.25">
      <c r="B223" s="17"/>
      <c r="C223" s="22">
        <v>218</v>
      </c>
      <c r="D223" s="22">
        <f>ET_Calcs!$I221*((1-Constantes!$D$21)*ET_Calcs!$K221+ET_Calcs!$L221)</f>
        <v>0</v>
      </c>
      <c r="E223" s="22">
        <f>MIN(D223*Constantes!$D$19,0.8*(H222+Clima!$F221-F223-G223-Constantes!$D$12))</f>
        <v>0</v>
      </c>
      <c r="F223" s="22">
        <f>IF(Clima!$F221&gt;0.05*Constantes!$D$20,((Clima!$F221-0.05*Constantes!$D$20)^2)/(Clima!$F221+0.95*Constantes!$D$20),0)</f>
        <v>0</v>
      </c>
      <c r="G223" s="22">
        <f>MAX(0,H222+Clima!$F221-F223-Constantes!$D$11)</f>
        <v>0</v>
      </c>
      <c r="H223" s="22">
        <f>H222+Clima!$F221-F223-E223-G223</f>
        <v>34.465313611265756</v>
      </c>
      <c r="I223" s="20"/>
      <c r="J223" s="22">
        <v>218</v>
      </c>
      <c r="K223" s="22">
        <f>ET_Calcs!$I221*((1-Constantes!$E$21)*ET_Calcs!$K221+ET_Calcs!$L221)</f>
        <v>0</v>
      </c>
      <c r="L223" s="22">
        <f>MIN(K223*Constantes!$E$19,0.8*(O222+Clima!$F221-M223-N223-Constantes!$D$12))</f>
        <v>0</v>
      </c>
      <c r="M223" s="22">
        <f>IF(Clima!$F221&gt;0.05*Constantes!$E$20,((Clima!$F221-0.05*Constantes!$E$20)^2)/(Clima!$F221+0.95*Constantes!$E$20),0)</f>
        <v>0</v>
      </c>
      <c r="N223" s="22">
        <f>MAX(0,O222+Clima!$F221-M223-Constantes!$D$11)</f>
        <v>0</v>
      </c>
      <c r="O223" s="22">
        <f>O222+Clima!$F221-M223-L223-N223</f>
        <v>34.465313611265756</v>
      </c>
      <c r="P223" s="22">
        <f>P222+(Coeficientes!$D$22*N223-Q223)/Coeficientes!$D$23</f>
        <v>0</v>
      </c>
      <c r="Q223" s="22">
        <f>10*Coeficientes!$D$24*P222/Constantes!$E$29</f>
        <v>0</v>
      </c>
      <c r="R223" s="22">
        <f>10000*(M223+Q223)*Escenarios!$E$7/Escenarios!$E$8</f>
        <v>0</v>
      </c>
      <c r="S223" s="22">
        <f>MAX(0,Constantes!$D$15/((Calculations!V222+Calculations!R223+Clima!$F221)^2)+Coeficientes!$D$12)</f>
        <v>2.8246028724998888</v>
      </c>
      <c r="T223" s="22">
        <f>MIN(ET_Calcs!$M221,0.8*(Calculations!V222+Calculations!R223+Clima!$F221-Calculations!S223-Constantes!$D$14))</f>
        <v>0</v>
      </c>
      <c r="U223" s="22">
        <f>MAX(0,V222+R223+Clima!$F221-Calculations!S223-Calculations!T223-Constantes!$E$24)</f>
        <v>0</v>
      </c>
      <c r="V223" s="22">
        <f>V222+R223+Clima!$F221-Calculations!S223-Calculations!T223-Calculations!U223</f>
        <v>239.11404832915821</v>
      </c>
      <c r="W223" s="20"/>
      <c r="X223" s="22">
        <v>218</v>
      </c>
      <c r="Y223" s="22">
        <f>ET_Calcs!$I221*((1-Constantes!$F$21)*ET_Calcs!$K221+ET_Calcs!$L221)</f>
        <v>0</v>
      </c>
      <c r="Z223" s="22">
        <f>MIN(Y223*Constantes!$F$19,0.8*(AC222+Clima!$F221-AA223-AB223-Constantes!$D$12))</f>
        <v>0</v>
      </c>
      <c r="AA223" s="22">
        <f>IF(Clima!$F221&gt;0.05*Constantes!$F$20,((Clima!$F221-0.05*Constantes!$F$20)^2)/(Clima!$F221+0.95*Constantes!$F$20),0)</f>
        <v>0</v>
      </c>
      <c r="AB223" s="22">
        <f>MAX(0,AC222+Clima!$F221-AA223-Constantes!$D$11)</f>
        <v>0</v>
      </c>
      <c r="AC223" s="22">
        <f>AC222+Clima!$F221-AA223-Z223-AB223</f>
        <v>34.465313611265756</v>
      </c>
      <c r="AD223" s="22">
        <f>AD222+(Coeficientes!$D$22*AB223-AE223)/Coeficientes!$D$23</f>
        <v>0</v>
      </c>
      <c r="AE223" s="22">
        <f>10*Coeficientes!$D$24*AD222/Constantes!$F$29</f>
        <v>0</v>
      </c>
      <c r="AF223" s="22">
        <f>10000*(AA223+AE223)*Escenarios!$F$7/Escenarios!$F$8</f>
        <v>0</v>
      </c>
      <c r="AG223" s="22">
        <f>MAX(0,Constantes!$D$15/((Calculations!AJ222+Calculations!AF223+Clima!$F221)^2)+Coeficientes!$D$12)</f>
        <v>0</v>
      </c>
      <c r="AH223" s="22">
        <f>MIN(ET_Calcs!$M221,0.8*(Calculations!AJ222+Calculations!AF223+Clima!$F221-Calculations!AG223-Constantes!$D$14))</f>
        <v>0</v>
      </c>
      <c r="AI223" s="22">
        <f>MAX(0,AJ222+AF223+Clima!$F221-Calculations!AG223-Calculations!AH223-Constantes!$E$24)</f>
        <v>0</v>
      </c>
      <c r="AJ223" s="22">
        <f>AJ222+AF223+Clima!$F221-Calculations!AG223-Calculations!AH223-Calculations!AI223</f>
        <v>51.17819114842986</v>
      </c>
      <c r="AK223" s="21"/>
    </row>
    <row r="224" spans="2:37" x14ac:dyDescent="0.25">
      <c r="B224" s="17"/>
      <c r="C224" s="22">
        <v>219</v>
      </c>
      <c r="D224" s="22">
        <f>ET_Calcs!$I222*((1-Constantes!$D$21)*ET_Calcs!$K222+ET_Calcs!$L222)</f>
        <v>1.3202056619858242</v>
      </c>
      <c r="E224" s="22">
        <f>MIN(D224*Constantes!$D$19,0.8*(H223+Clima!$F222-F224-G224-Constantes!$D$12))</f>
        <v>0.78111367004443921</v>
      </c>
      <c r="F224" s="22">
        <f>IF(Clima!$F222&gt;0.05*Constantes!$D$20,((Clima!$F222-0.05*Constantes!$D$20)^2)/(Clima!$F222+0.95*Constantes!$D$20),0)</f>
        <v>0</v>
      </c>
      <c r="G224" s="22">
        <f>MAX(0,H223+Clima!$F222-F224-Constantes!$D$11)</f>
        <v>0</v>
      </c>
      <c r="H224" s="22">
        <f>H223+Clima!$F222-F224-E224-G224</f>
        <v>33.684199941221316</v>
      </c>
      <c r="I224" s="20"/>
      <c r="J224" s="22">
        <v>219</v>
      </c>
      <c r="K224" s="22">
        <f>ET_Calcs!$I222*((1-Constantes!$E$21)*ET_Calcs!$K222+ET_Calcs!$L222)</f>
        <v>1.3202056619858242</v>
      </c>
      <c r="L224" s="22">
        <f>MIN(K224*Constantes!$E$19,0.8*(O223+Clima!$F222-M224-N224-Constantes!$D$12))</f>
        <v>0.78111367004443921</v>
      </c>
      <c r="M224" s="22">
        <f>IF(Clima!$F222&gt;0.05*Constantes!$E$20,((Clima!$F222-0.05*Constantes!$E$20)^2)/(Clima!$F222+0.95*Constantes!$E$20),0)</f>
        <v>0</v>
      </c>
      <c r="N224" s="22">
        <f>MAX(0,O223+Clima!$F222-M224-Constantes!$D$11)</f>
        <v>0</v>
      </c>
      <c r="O224" s="22">
        <f>O223+Clima!$F222-M224-L224-N224</f>
        <v>33.684199941221316</v>
      </c>
      <c r="P224" s="22">
        <f>P223+(Coeficientes!$D$22*N224-Q224)/Coeficientes!$D$23</f>
        <v>0</v>
      </c>
      <c r="Q224" s="22">
        <f>10*Coeficientes!$D$24*P223/Constantes!$E$29</f>
        <v>0</v>
      </c>
      <c r="R224" s="22">
        <f>10000*(M224+Q224)*Escenarios!$E$7/Escenarios!$E$8</f>
        <v>0</v>
      </c>
      <c r="S224" s="22">
        <f>MAX(0,Constantes!$D$15/((Calculations!V223+Calculations!R224+Clima!$F222)^2)+Coeficientes!$D$12)</f>
        <v>2.820434540096552</v>
      </c>
      <c r="T224" s="22">
        <f>MIN(ET_Calcs!$M222,0.8*(Calculations!V223+Calculations!R224+Clima!$F222-Calculations!S224-Constantes!$D$14))</f>
        <v>1.2707583942434417</v>
      </c>
      <c r="U224" s="22">
        <f>MAX(0,V223+R224+Clima!$F222-Calculations!S224-Calculations!T224-Constantes!$E$24)</f>
        <v>0</v>
      </c>
      <c r="V224" s="22">
        <f>V223+R224+Clima!$F222-Calculations!S224-Calculations!T224-Calculations!U224</f>
        <v>235.02285539481821</v>
      </c>
      <c r="W224" s="20"/>
      <c r="X224" s="22">
        <v>219</v>
      </c>
      <c r="Y224" s="22">
        <f>ET_Calcs!$I222*((1-Constantes!$F$21)*ET_Calcs!$K222+ET_Calcs!$L222)</f>
        <v>1.3202056619858242</v>
      </c>
      <c r="Z224" s="22">
        <f>MIN(Y224*Constantes!$F$19,0.8*(AC223+Clima!$F222-AA224-AB224-Constantes!$D$12))</f>
        <v>0.78111367004443921</v>
      </c>
      <c r="AA224" s="22">
        <f>IF(Clima!$F222&gt;0.05*Constantes!$F$20,((Clima!$F222-0.05*Constantes!$F$20)^2)/(Clima!$F222+0.95*Constantes!$F$20),0)</f>
        <v>0</v>
      </c>
      <c r="AB224" s="22">
        <f>MAX(0,AC223+Clima!$F222-AA224-Constantes!$D$11)</f>
        <v>0</v>
      </c>
      <c r="AC224" s="22">
        <f>AC223+Clima!$F222-AA224-Z224-AB224</f>
        <v>33.684199941221316</v>
      </c>
      <c r="AD224" s="22">
        <f>AD223+(Coeficientes!$D$22*AB224-AE224)/Coeficientes!$D$23</f>
        <v>0</v>
      </c>
      <c r="AE224" s="22">
        <f>10*Coeficientes!$D$24*AD223/Constantes!$F$29</f>
        <v>0</v>
      </c>
      <c r="AF224" s="22">
        <f>10000*(AA224+AE224)*Escenarios!$F$7/Escenarios!$F$8</f>
        <v>0</v>
      </c>
      <c r="AG224" s="22">
        <f>MAX(0,Constantes!$D$15/((Calculations!AJ223+Calculations!AF224+Clima!$F222)^2)+Coeficientes!$D$12)</f>
        <v>0</v>
      </c>
      <c r="AH224" s="22">
        <f>MIN(ET_Calcs!$M222,0.8*(Calculations!AJ223+Calculations!AF224+Clima!$F222-Calculations!AG224-Constantes!$D$14))</f>
        <v>1.2707583942434417</v>
      </c>
      <c r="AI224" s="22">
        <f>MAX(0,AJ223+AF224+Clima!$F222-Calculations!AG224-Calculations!AH224-Constantes!$E$24)</f>
        <v>0</v>
      </c>
      <c r="AJ224" s="22">
        <f>AJ223+AF224+Clima!$F222-Calculations!AG224-Calculations!AH224-Calculations!AI224</f>
        <v>49.907432754186416</v>
      </c>
      <c r="AK224" s="21"/>
    </row>
    <row r="225" spans="2:37" x14ac:dyDescent="0.25">
      <c r="B225" s="17"/>
      <c r="C225" s="22">
        <v>220</v>
      </c>
      <c r="D225" s="22">
        <f>ET_Calcs!$I223*((1-Constantes!$D$21)*ET_Calcs!$K223+ET_Calcs!$L223)</f>
        <v>1.3168889205949852</v>
      </c>
      <c r="E225" s="22">
        <f>MIN(D225*Constantes!$D$19,0.8*(H224+Clima!$F223-F225-G225-Constantes!$D$12))</f>
        <v>0.77915128485326413</v>
      </c>
      <c r="F225" s="22">
        <f>IF(Clima!$F223&gt;0.05*Constantes!$D$20,((Clima!$F223-0.05*Constantes!$D$20)^2)/(Clima!$F223+0.95*Constantes!$D$20),0)</f>
        <v>0</v>
      </c>
      <c r="G225" s="22">
        <f>MAX(0,H224+Clima!$F223-F225-Constantes!$D$11)</f>
        <v>0</v>
      </c>
      <c r="H225" s="22">
        <f>H224+Clima!$F223-F225-E225-G225</f>
        <v>32.905048656368052</v>
      </c>
      <c r="I225" s="20"/>
      <c r="J225" s="22">
        <v>220</v>
      </c>
      <c r="K225" s="22">
        <f>ET_Calcs!$I223*((1-Constantes!$E$21)*ET_Calcs!$K223+ET_Calcs!$L223)</f>
        <v>1.3168889205949852</v>
      </c>
      <c r="L225" s="22">
        <f>MIN(K225*Constantes!$E$19,0.8*(O224+Clima!$F223-M225-N225-Constantes!$D$12))</f>
        <v>0.77915128485326413</v>
      </c>
      <c r="M225" s="22">
        <f>IF(Clima!$F223&gt;0.05*Constantes!$E$20,((Clima!$F223-0.05*Constantes!$E$20)^2)/(Clima!$F223+0.95*Constantes!$E$20),0)</f>
        <v>0</v>
      </c>
      <c r="N225" s="22">
        <f>MAX(0,O224+Clima!$F223-M225-Constantes!$D$11)</f>
        <v>0</v>
      </c>
      <c r="O225" s="22">
        <f>O224+Clima!$F223-M225-L225-N225</f>
        <v>32.905048656368052</v>
      </c>
      <c r="P225" s="22">
        <f>P224+(Coeficientes!$D$22*N225-Q225)/Coeficientes!$D$23</f>
        <v>0</v>
      </c>
      <c r="Q225" s="22">
        <f>10*Coeficientes!$D$24*P224/Constantes!$E$29</f>
        <v>0</v>
      </c>
      <c r="R225" s="22">
        <f>10000*(M225+Q225)*Escenarios!$E$7/Escenarios!$E$8</f>
        <v>0</v>
      </c>
      <c r="S225" s="22">
        <f>MAX(0,Constantes!$D$15/((Calculations!V224+Calculations!R225+Clima!$F223)^2)+Coeficientes!$D$12)</f>
        <v>2.8141285058450731</v>
      </c>
      <c r="T225" s="22">
        <f>MIN(ET_Calcs!$M223,0.8*(Calculations!V224+Calculations!R225+Clima!$F223-Calculations!S225-Constantes!$D$14))</f>
        <v>1.2677024797993244</v>
      </c>
      <c r="U225" s="22">
        <f>MAX(0,V224+R225+Clima!$F223-Calculations!S225-Calculations!T225-Constantes!$E$24)</f>
        <v>0</v>
      </c>
      <c r="V225" s="22">
        <f>V224+R225+Clima!$F223-Calculations!S225-Calculations!T225-Calculations!U225</f>
        <v>230.94102440917382</v>
      </c>
      <c r="W225" s="20"/>
      <c r="X225" s="22">
        <v>220</v>
      </c>
      <c r="Y225" s="22">
        <f>ET_Calcs!$I223*((1-Constantes!$F$21)*ET_Calcs!$K223+ET_Calcs!$L223)</f>
        <v>1.3168889205949852</v>
      </c>
      <c r="Z225" s="22">
        <f>MIN(Y225*Constantes!$F$19,0.8*(AC224+Clima!$F223-AA225-AB225-Constantes!$D$12))</f>
        <v>0.77915128485326413</v>
      </c>
      <c r="AA225" s="22">
        <f>IF(Clima!$F223&gt;0.05*Constantes!$F$20,((Clima!$F223-0.05*Constantes!$F$20)^2)/(Clima!$F223+0.95*Constantes!$F$20),0)</f>
        <v>0</v>
      </c>
      <c r="AB225" s="22">
        <f>MAX(0,AC224+Clima!$F223-AA225-Constantes!$D$11)</f>
        <v>0</v>
      </c>
      <c r="AC225" s="22">
        <f>AC224+Clima!$F223-AA225-Z225-AB225</f>
        <v>32.905048656368052</v>
      </c>
      <c r="AD225" s="22">
        <f>AD224+(Coeficientes!$D$22*AB225-AE225)/Coeficientes!$D$23</f>
        <v>0</v>
      </c>
      <c r="AE225" s="22">
        <f>10*Coeficientes!$D$24*AD224/Constantes!$F$29</f>
        <v>0</v>
      </c>
      <c r="AF225" s="22">
        <f>10000*(AA225+AE225)*Escenarios!$F$7/Escenarios!$F$8</f>
        <v>0</v>
      </c>
      <c r="AG225" s="22">
        <f>MAX(0,Constantes!$D$15/((Calculations!AJ224+Calculations!AF225+Clima!$F223)^2)+Coeficientes!$D$12)</f>
        <v>0</v>
      </c>
      <c r="AH225" s="22">
        <f>MIN(ET_Calcs!$M223,0.8*(Calculations!AJ224+Calculations!AF225+Clima!$F223-Calculations!AG225-Constantes!$D$14))</f>
        <v>1.2677024797993244</v>
      </c>
      <c r="AI225" s="22">
        <f>MAX(0,AJ224+AF225+Clima!$F223-Calculations!AG225-Calculations!AH225-Constantes!$E$24)</f>
        <v>0</v>
      </c>
      <c r="AJ225" s="22">
        <f>AJ224+AF225+Clima!$F223-Calculations!AG225-Calculations!AH225-Calculations!AI225</f>
        <v>48.639730274387091</v>
      </c>
      <c r="AK225" s="21"/>
    </row>
    <row r="226" spans="2:37" x14ac:dyDescent="0.25">
      <c r="B226" s="17"/>
      <c r="C226" s="22">
        <v>221</v>
      </c>
      <c r="D226" s="22">
        <f>ET_Calcs!$I224*((1-Constantes!$D$21)*ET_Calcs!$K224+ET_Calcs!$L224)</f>
        <v>1.3098058843268947</v>
      </c>
      <c r="E226" s="22">
        <f>MIN(D226*Constantes!$D$19,0.8*(H225+Clima!$F224-F226-G226-Constantes!$D$12))</f>
        <v>0.77496053138678989</v>
      </c>
      <c r="F226" s="22">
        <f>IF(Clima!$F224&gt;0.05*Constantes!$D$20,((Clima!$F224-0.05*Constantes!$D$20)^2)/(Clima!$F224+0.95*Constantes!$D$20),0)</f>
        <v>0</v>
      </c>
      <c r="G226" s="22">
        <f>MAX(0,H225+Clima!$F224-F226-Constantes!$D$11)</f>
        <v>0</v>
      </c>
      <c r="H226" s="22">
        <f>H225+Clima!$F224-F226-E226-G226</f>
        <v>32.130088124981263</v>
      </c>
      <c r="I226" s="20"/>
      <c r="J226" s="22">
        <v>221</v>
      </c>
      <c r="K226" s="22">
        <f>ET_Calcs!$I224*((1-Constantes!$E$21)*ET_Calcs!$K224+ET_Calcs!$L224)</f>
        <v>1.3098058843268947</v>
      </c>
      <c r="L226" s="22">
        <f>MIN(K226*Constantes!$E$19,0.8*(O225+Clima!$F224-M226-N226-Constantes!$D$12))</f>
        <v>0.77496053138678989</v>
      </c>
      <c r="M226" s="22">
        <f>IF(Clima!$F224&gt;0.05*Constantes!$E$20,((Clima!$F224-0.05*Constantes!$E$20)^2)/(Clima!$F224+0.95*Constantes!$E$20),0)</f>
        <v>0</v>
      </c>
      <c r="N226" s="22">
        <f>MAX(0,O225+Clima!$F224-M226-Constantes!$D$11)</f>
        <v>0</v>
      </c>
      <c r="O226" s="22">
        <f>O225+Clima!$F224-M226-L226-N226</f>
        <v>32.130088124981263</v>
      </c>
      <c r="P226" s="22">
        <f>P225+(Coeficientes!$D$22*N226-Q226)/Coeficientes!$D$23</f>
        <v>0</v>
      </c>
      <c r="Q226" s="22">
        <f>10*Coeficientes!$D$24*P225/Constantes!$E$29</f>
        <v>0</v>
      </c>
      <c r="R226" s="22">
        <f>10000*(M226+Q226)*Escenarios!$E$7/Escenarios!$E$8</f>
        <v>0</v>
      </c>
      <c r="S226" s="22">
        <f>MAX(0,Constantes!$D$15/((Calculations!V225+Calculations!R226+Clima!$F224)^2)+Coeficientes!$D$12)</f>
        <v>2.8074999657884221</v>
      </c>
      <c r="T226" s="22">
        <f>MIN(ET_Calcs!$M224,0.8*(Calculations!V225+Calculations!R226+Clima!$F224-Calculations!S226-Constantes!$D$14))</f>
        <v>1.2610346463829991</v>
      </c>
      <c r="U226" s="22">
        <f>MAX(0,V225+R226+Clima!$F224-Calculations!S226-Calculations!T226-Constantes!$E$24)</f>
        <v>0</v>
      </c>
      <c r="V226" s="22">
        <f>V225+R226+Clima!$F224-Calculations!S226-Calculations!T226-Calculations!U226</f>
        <v>226.8724897970024</v>
      </c>
      <c r="W226" s="20"/>
      <c r="X226" s="22">
        <v>221</v>
      </c>
      <c r="Y226" s="22">
        <f>ET_Calcs!$I224*((1-Constantes!$F$21)*ET_Calcs!$K224+ET_Calcs!$L224)</f>
        <v>1.3098058843268947</v>
      </c>
      <c r="Z226" s="22">
        <f>MIN(Y226*Constantes!$F$19,0.8*(AC225+Clima!$F224-AA226-AB226-Constantes!$D$12))</f>
        <v>0.77496053138678989</v>
      </c>
      <c r="AA226" s="22">
        <f>IF(Clima!$F224&gt;0.05*Constantes!$F$20,((Clima!$F224-0.05*Constantes!$F$20)^2)/(Clima!$F224+0.95*Constantes!$F$20),0)</f>
        <v>0</v>
      </c>
      <c r="AB226" s="22">
        <f>MAX(0,AC225+Clima!$F224-AA226-Constantes!$D$11)</f>
        <v>0</v>
      </c>
      <c r="AC226" s="22">
        <f>AC225+Clima!$F224-AA226-Z226-AB226</f>
        <v>32.130088124981263</v>
      </c>
      <c r="AD226" s="22">
        <f>AD225+(Coeficientes!$D$22*AB226-AE226)/Coeficientes!$D$23</f>
        <v>0</v>
      </c>
      <c r="AE226" s="22">
        <f>10*Coeficientes!$D$24*AD225/Constantes!$F$29</f>
        <v>0</v>
      </c>
      <c r="AF226" s="22">
        <f>10000*(AA226+AE226)*Escenarios!$F$7/Escenarios!$F$8</f>
        <v>0</v>
      </c>
      <c r="AG226" s="22">
        <f>MAX(0,Constantes!$D$15/((Calculations!AJ225+Calculations!AF226+Clima!$F224)^2)+Coeficientes!$D$12)</f>
        <v>0</v>
      </c>
      <c r="AH226" s="22">
        <f>MIN(ET_Calcs!$M224,0.8*(Calculations!AJ225+Calculations!AF226+Clima!$F224-Calculations!AG226-Constantes!$D$14))</f>
        <v>1.2610346463829991</v>
      </c>
      <c r="AI226" s="22">
        <f>MAX(0,AJ225+AF226+Clima!$F224-Calculations!AG226-Calculations!AH226-Constantes!$E$24)</f>
        <v>0</v>
      </c>
      <c r="AJ226" s="22">
        <f>AJ225+AF226+Clima!$F224-Calculations!AG226-Calculations!AH226-Calculations!AI226</f>
        <v>47.378695628004095</v>
      </c>
      <c r="AK226" s="21"/>
    </row>
    <row r="227" spans="2:37" x14ac:dyDescent="0.25">
      <c r="B227" s="17"/>
      <c r="C227" s="22">
        <v>222</v>
      </c>
      <c r="D227" s="22">
        <f>ET_Calcs!$I225*((1-Constantes!$D$21)*ET_Calcs!$K225+ET_Calcs!$L225)</f>
        <v>1.28772290061356</v>
      </c>
      <c r="E227" s="22">
        <f>MIN(D227*Constantes!$D$19,0.8*(H226+Clima!$F225-F227-G227-Constantes!$D$12))</f>
        <v>0.76189490006090355</v>
      </c>
      <c r="F227" s="22">
        <f>IF(Clima!$F225&gt;0.05*Constantes!$D$20,((Clima!$F225-0.05*Constantes!$D$20)^2)/(Clima!$F225+0.95*Constantes!$D$20),0)</f>
        <v>0</v>
      </c>
      <c r="G227" s="22">
        <f>MAX(0,H226+Clima!$F225-F227-Constantes!$D$11)</f>
        <v>0</v>
      </c>
      <c r="H227" s="22">
        <f>H226+Clima!$F225-F227-E227-G227</f>
        <v>31.368193224920361</v>
      </c>
      <c r="I227" s="20"/>
      <c r="J227" s="22">
        <v>222</v>
      </c>
      <c r="K227" s="22">
        <f>ET_Calcs!$I225*((1-Constantes!$E$21)*ET_Calcs!$K225+ET_Calcs!$L225)</f>
        <v>1.28772290061356</v>
      </c>
      <c r="L227" s="22">
        <f>MIN(K227*Constantes!$E$19,0.8*(O226+Clima!$F225-M227-N227-Constantes!$D$12))</f>
        <v>0.76189490006090355</v>
      </c>
      <c r="M227" s="22">
        <f>IF(Clima!$F225&gt;0.05*Constantes!$E$20,((Clima!$F225-0.05*Constantes!$E$20)^2)/(Clima!$F225+0.95*Constantes!$E$20),0)</f>
        <v>0</v>
      </c>
      <c r="N227" s="22">
        <f>MAX(0,O226+Clima!$F225-M227-Constantes!$D$11)</f>
        <v>0</v>
      </c>
      <c r="O227" s="22">
        <f>O226+Clima!$F225-M227-L227-N227</f>
        <v>31.368193224920361</v>
      </c>
      <c r="P227" s="22">
        <f>P226+(Coeficientes!$D$22*N227-Q227)/Coeficientes!$D$23</f>
        <v>0</v>
      </c>
      <c r="Q227" s="22">
        <f>10*Coeficientes!$D$24*P226/Constantes!$E$29</f>
        <v>0</v>
      </c>
      <c r="R227" s="22">
        <f>10000*(M227+Q227)*Escenarios!$E$7/Escenarios!$E$8</f>
        <v>0</v>
      </c>
      <c r="S227" s="22">
        <f>MAX(0,Constantes!$D$15/((Calculations!V226+Calculations!R227+Clima!$F225)^2)+Coeficientes!$D$12)</f>
        <v>2.8005338007372069</v>
      </c>
      <c r="T227" s="22">
        <f>MIN(ET_Calcs!$M225,0.8*(Calculations!V226+Calculations!R227+Clima!$F225-Calculations!S227-Constantes!$D$14))</f>
        <v>1.2399832317353572</v>
      </c>
      <c r="U227" s="22">
        <f>MAX(0,V226+R227+Clima!$F225-Calculations!S227-Calculations!T227-Constantes!$E$24)</f>
        <v>0</v>
      </c>
      <c r="V227" s="22">
        <f>V226+R227+Clima!$F225-Calculations!S227-Calculations!T227-Calculations!U227</f>
        <v>222.83197276452984</v>
      </c>
      <c r="W227" s="20"/>
      <c r="X227" s="22">
        <v>222</v>
      </c>
      <c r="Y227" s="22">
        <f>ET_Calcs!$I225*((1-Constantes!$F$21)*ET_Calcs!$K225+ET_Calcs!$L225)</f>
        <v>1.28772290061356</v>
      </c>
      <c r="Z227" s="22">
        <f>MIN(Y227*Constantes!$F$19,0.8*(AC226+Clima!$F225-AA227-AB227-Constantes!$D$12))</f>
        <v>0.76189490006090355</v>
      </c>
      <c r="AA227" s="22">
        <f>IF(Clima!$F225&gt;0.05*Constantes!$F$20,((Clima!$F225-0.05*Constantes!$F$20)^2)/(Clima!$F225+0.95*Constantes!$F$20),0)</f>
        <v>0</v>
      </c>
      <c r="AB227" s="22">
        <f>MAX(0,AC226+Clima!$F225-AA227-Constantes!$D$11)</f>
        <v>0</v>
      </c>
      <c r="AC227" s="22">
        <f>AC226+Clima!$F225-AA227-Z227-AB227</f>
        <v>31.368193224920361</v>
      </c>
      <c r="AD227" s="22">
        <f>AD226+(Coeficientes!$D$22*AB227-AE227)/Coeficientes!$D$23</f>
        <v>0</v>
      </c>
      <c r="AE227" s="22">
        <f>10*Coeficientes!$D$24*AD226/Constantes!$F$29</f>
        <v>0</v>
      </c>
      <c r="AF227" s="22">
        <f>10000*(AA227+AE227)*Escenarios!$F$7/Escenarios!$F$8</f>
        <v>0</v>
      </c>
      <c r="AG227" s="22">
        <f>MAX(0,Constantes!$D$15/((Calculations!AJ226+Calculations!AF227+Clima!$F225)^2)+Coeficientes!$D$12)</f>
        <v>0</v>
      </c>
      <c r="AH227" s="22">
        <f>MIN(ET_Calcs!$M225,0.8*(Calculations!AJ226+Calculations!AF227+Clima!$F225-Calculations!AG227-Constantes!$D$14))</f>
        <v>1.2399832317353572</v>
      </c>
      <c r="AI227" s="22">
        <f>MAX(0,AJ226+AF227+Clima!$F225-Calculations!AG227-Calculations!AH227-Constantes!$E$24)</f>
        <v>0</v>
      </c>
      <c r="AJ227" s="22">
        <f>AJ226+AF227+Clima!$F225-Calculations!AG227-Calculations!AH227-Calculations!AI227</f>
        <v>46.138712396268737</v>
      </c>
      <c r="AK227" s="21"/>
    </row>
    <row r="228" spans="2:37" x14ac:dyDescent="0.25">
      <c r="B228" s="17"/>
      <c r="C228" s="22">
        <v>223</v>
      </c>
      <c r="D228" s="22">
        <f>ET_Calcs!$I226*((1-Constantes!$D$21)*ET_Calcs!$K226+ET_Calcs!$L226)</f>
        <v>1.2840966292090439</v>
      </c>
      <c r="E228" s="22">
        <f>MIN(D228*Constantes!$D$19,0.8*(H227+Clima!$F226-F228-G228-Constantes!$D$12))</f>
        <v>0.75974937815706767</v>
      </c>
      <c r="F228" s="22">
        <f>IF(Clima!$F226&gt;0.05*Constantes!$D$20,((Clima!$F226-0.05*Constantes!$D$20)^2)/(Clima!$F226+0.95*Constantes!$D$20),0)</f>
        <v>0</v>
      </c>
      <c r="G228" s="22">
        <f>MAX(0,H227+Clima!$F226-F228-Constantes!$D$11)</f>
        <v>0</v>
      </c>
      <c r="H228" s="22">
        <f>H227+Clima!$F226-F228-E228-G228</f>
        <v>30.608443846763294</v>
      </c>
      <c r="I228" s="20"/>
      <c r="J228" s="22">
        <v>223</v>
      </c>
      <c r="K228" s="22">
        <f>ET_Calcs!$I226*((1-Constantes!$E$21)*ET_Calcs!$K226+ET_Calcs!$L226)</f>
        <v>1.2840966292090439</v>
      </c>
      <c r="L228" s="22">
        <f>MIN(K228*Constantes!$E$19,0.8*(O227+Clima!$F226-M228-N228-Constantes!$D$12))</f>
        <v>0.75974937815706767</v>
      </c>
      <c r="M228" s="22">
        <f>IF(Clima!$F226&gt;0.05*Constantes!$E$20,((Clima!$F226-0.05*Constantes!$E$20)^2)/(Clima!$F226+0.95*Constantes!$E$20),0)</f>
        <v>0</v>
      </c>
      <c r="N228" s="22">
        <f>MAX(0,O227+Clima!$F226-M228-Constantes!$D$11)</f>
        <v>0</v>
      </c>
      <c r="O228" s="22">
        <f>O227+Clima!$F226-M228-L228-N228</f>
        <v>30.608443846763294</v>
      </c>
      <c r="P228" s="22">
        <f>P227+(Coeficientes!$D$22*N228-Q228)/Coeficientes!$D$23</f>
        <v>0</v>
      </c>
      <c r="Q228" s="22">
        <f>10*Coeficientes!$D$24*P227/Constantes!$E$29</f>
        <v>0</v>
      </c>
      <c r="R228" s="22">
        <f>10000*(M228+Q228)*Escenarios!$E$7/Escenarios!$E$8</f>
        <v>0</v>
      </c>
      <c r="S228" s="22">
        <f>MAX(0,Constantes!$D$15/((Calculations!V227+Calculations!R228+Clima!$F226)^2)+Coeficientes!$D$12)</f>
        <v>2.7932345473309095</v>
      </c>
      <c r="T228" s="22">
        <f>MIN(ET_Calcs!$M226,0.8*(Calculations!V227+Calculations!R228+Clima!$F226-Calculations!S228-Constantes!$D$14))</f>
        <v>1.2366328188486633</v>
      </c>
      <c r="U228" s="22">
        <f>MAX(0,V227+R228+Clima!$F226-Calculations!S228-Calculations!T228-Constantes!$E$24)</f>
        <v>0</v>
      </c>
      <c r="V228" s="22">
        <f>V227+R228+Clima!$F226-Calculations!S228-Calculations!T228-Calculations!U228</f>
        <v>218.80210539835025</v>
      </c>
      <c r="W228" s="20"/>
      <c r="X228" s="22">
        <v>223</v>
      </c>
      <c r="Y228" s="22">
        <f>ET_Calcs!$I226*((1-Constantes!$F$21)*ET_Calcs!$K226+ET_Calcs!$L226)</f>
        <v>1.2840966292090439</v>
      </c>
      <c r="Z228" s="22">
        <f>MIN(Y228*Constantes!$F$19,0.8*(AC227+Clima!$F226-AA228-AB228-Constantes!$D$12))</f>
        <v>0.75974937815706767</v>
      </c>
      <c r="AA228" s="22">
        <f>IF(Clima!$F226&gt;0.05*Constantes!$F$20,((Clima!$F226-0.05*Constantes!$F$20)^2)/(Clima!$F226+0.95*Constantes!$F$20),0)</f>
        <v>0</v>
      </c>
      <c r="AB228" s="22">
        <f>MAX(0,AC227+Clima!$F226-AA228-Constantes!$D$11)</f>
        <v>0</v>
      </c>
      <c r="AC228" s="22">
        <f>AC227+Clima!$F226-AA228-Z228-AB228</f>
        <v>30.608443846763294</v>
      </c>
      <c r="AD228" s="22">
        <f>AD227+(Coeficientes!$D$22*AB228-AE228)/Coeficientes!$D$23</f>
        <v>0</v>
      </c>
      <c r="AE228" s="22">
        <f>10*Coeficientes!$D$24*AD227/Constantes!$F$29</f>
        <v>0</v>
      </c>
      <c r="AF228" s="22">
        <f>10000*(AA228+AE228)*Escenarios!$F$7/Escenarios!$F$8</f>
        <v>0</v>
      </c>
      <c r="AG228" s="22">
        <f>MAX(0,Constantes!$D$15/((Calculations!AJ227+Calculations!AF228+Clima!$F226)^2)+Coeficientes!$D$12)</f>
        <v>0</v>
      </c>
      <c r="AH228" s="22">
        <f>MIN(ET_Calcs!$M226,0.8*(Calculations!AJ227+Calculations!AF228+Clima!$F226-Calculations!AG228-Constantes!$D$14))</f>
        <v>1.2366328188486633</v>
      </c>
      <c r="AI228" s="22">
        <f>MAX(0,AJ227+AF228+Clima!$F226-Calculations!AG228-Calculations!AH228-Constantes!$E$24)</f>
        <v>0</v>
      </c>
      <c r="AJ228" s="22">
        <f>AJ227+AF228+Clima!$F226-Calculations!AG228-Calculations!AH228-Calculations!AI228</f>
        <v>44.902079577420075</v>
      </c>
      <c r="AK228" s="21"/>
    </row>
    <row r="229" spans="2:37" x14ac:dyDescent="0.25">
      <c r="B229" s="17"/>
      <c r="C229" s="22">
        <v>224</v>
      </c>
      <c r="D229" s="22">
        <f>ET_Calcs!$I227*((1-Constantes!$D$21)*ET_Calcs!$K227+ET_Calcs!$L227)</f>
        <v>1.3445534515895905</v>
      </c>
      <c r="E229" s="22">
        <f>MIN(D229*Constantes!$D$19,0.8*(H228+Clima!$F227-F229-G229-Constantes!$D$12))</f>
        <v>0.79551929777539498</v>
      </c>
      <c r="F229" s="22">
        <f>IF(Clima!$F227&gt;0.05*Constantes!$D$20,((Clima!$F227-0.05*Constantes!$D$20)^2)/(Clima!$F227+0.95*Constantes!$D$20),0)</f>
        <v>0</v>
      </c>
      <c r="G229" s="22">
        <f>MAX(0,H228+Clima!$F227-F229-Constantes!$D$11)</f>
        <v>0</v>
      </c>
      <c r="H229" s="22">
        <f>H228+Clima!$F227-F229-E229-G229</f>
        <v>29.812924548987898</v>
      </c>
      <c r="I229" s="20"/>
      <c r="J229" s="22">
        <v>224</v>
      </c>
      <c r="K229" s="22">
        <f>ET_Calcs!$I227*((1-Constantes!$E$21)*ET_Calcs!$K227+ET_Calcs!$L227)</f>
        <v>1.3445534515895905</v>
      </c>
      <c r="L229" s="22">
        <f>MIN(K229*Constantes!$E$19,0.8*(O228+Clima!$F227-M229-N229-Constantes!$D$12))</f>
        <v>0.79551929777539498</v>
      </c>
      <c r="M229" s="22">
        <f>IF(Clima!$F227&gt;0.05*Constantes!$E$20,((Clima!$F227-0.05*Constantes!$E$20)^2)/(Clima!$F227+0.95*Constantes!$E$20),0)</f>
        <v>0</v>
      </c>
      <c r="N229" s="22">
        <f>MAX(0,O228+Clima!$F227-M229-Constantes!$D$11)</f>
        <v>0</v>
      </c>
      <c r="O229" s="22">
        <f>O228+Clima!$F227-M229-L229-N229</f>
        <v>29.812924548987898</v>
      </c>
      <c r="P229" s="22">
        <f>P228+(Coeficientes!$D$22*N229-Q229)/Coeficientes!$D$23</f>
        <v>0</v>
      </c>
      <c r="Q229" s="22">
        <f>10*Coeficientes!$D$24*P228/Constantes!$E$29</f>
        <v>0</v>
      </c>
      <c r="R229" s="22">
        <f>10000*(M229+Q229)*Escenarios!$E$7/Escenarios!$E$8</f>
        <v>0</v>
      </c>
      <c r="S229" s="22">
        <f>MAX(0,Constantes!$D$15/((Calculations!V228+Calculations!R229+Clima!$F227)^2)+Coeficientes!$D$12)</f>
        <v>2.785548052956202</v>
      </c>
      <c r="T229" s="22">
        <f>MIN(ET_Calcs!$M227,0.8*(Calculations!V228+Calculations!R229+Clima!$F227-Calculations!S229-Constantes!$D$14))</f>
        <v>1.2947526109085465</v>
      </c>
      <c r="U229" s="22">
        <f>MAX(0,V228+R229+Clima!$F227-Calculations!S229-Calculations!T229-Constantes!$E$24)</f>
        <v>0</v>
      </c>
      <c r="V229" s="22">
        <f>V228+R229+Clima!$F227-Calculations!S229-Calculations!T229-Calculations!U229</f>
        <v>214.72180473448549</v>
      </c>
      <c r="W229" s="20"/>
      <c r="X229" s="22">
        <v>224</v>
      </c>
      <c r="Y229" s="22">
        <f>ET_Calcs!$I227*((1-Constantes!$F$21)*ET_Calcs!$K227+ET_Calcs!$L227)</f>
        <v>1.3445534515895905</v>
      </c>
      <c r="Z229" s="22">
        <f>MIN(Y229*Constantes!$F$19,0.8*(AC228+Clima!$F227-AA229-AB229-Constantes!$D$12))</f>
        <v>0.79551929777539498</v>
      </c>
      <c r="AA229" s="22">
        <f>IF(Clima!$F227&gt;0.05*Constantes!$F$20,((Clima!$F227-0.05*Constantes!$F$20)^2)/(Clima!$F227+0.95*Constantes!$F$20),0)</f>
        <v>0</v>
      </c>
      <c r="AB229" s="22">
        <f>MAX(0,AC228+Clima!$F227-AA229-Constantes!$D$11)</f>
        <v>0</v>
      </c>
      <c r="AC229" s="22">
        <f>AC228+Clima!$F227-AA229-Z229-AB229</f>
        <v>29.812924548987898</v>
      </c>
      <c r="AD229" s="22">
        <f>AD228+(Coeficientes!$D$22*AB229-AE229)/Coeficientes!$D$23</f>
        <v>0</v>
      </c>
      <c r="AE229" s="22">
        <f>10*Coeficientes!$D$24*AD228/Constantes!$F$29</f>
        <v>0</v>
      </c>
      <c r="AF229" s="22">
        <f>10000*(AA229+AE229)*Escenarios!$F$7/Escenarios!$F$8</f>
        <v>0</v>
      </c>
      <c r="AG229" s="22">
        <f>MAX(0,Constantes!$D$15/((Calculations!AJ228+Calculations!AF229+Clima!$F227)^2)+Coeficientes!$D$12)</f>
        <v>0</v>
      </c>
      <c r="AH229" s="22">
        <f>MIN(ET_Calcs!$M227,0.8*(Calculations!AJ228+Calculations!AF229+Clima!$F227-Calculations!AG229-Constantes!$D$14))</f>
        <v>1.2947526109085465</v>
      </c>
      <c r="AI229" s="22">
        <f>MAX(0,AJ228+AF229+Clima!$F227-Calculations!AG229-Calculations!AH229-Constantes!$E$24)</f>
        <v>0</v>
      </c>
      <c r="AJ229" s="22">
        <f>AJ228+AF229+Clima!$F227-Calculations!AG229-Calculations!AH229-Calculations!AI229</f>
        <v>43.607326966511529</v>
      </c>
      <c r="AK229" s="21"/>
    </row>
    <row r="230" spans="2:37" x14ac:dyDescent="0.25">
      <c r="B230" s="17"/>
      <c r="C230" s="22">
        <v>225</v>
      </c>
      <c r="D230" s="22">
        <f>ET_Calcs!$I228*((1-Constantes!$D$21)*ET_Calcs!$K228+ET_Calcs!$L228)</f>
        <v>1.3373004953955032</v>
      </c>
      <c r="E230" s="22">
        <f>MIN(D230*Constantes!$D$19,0.8*(H229+Clima!$F228-F230-G230-Constantes!$D$12))</f>
        <v>0.79122800938407467</v>
      </c>
      <c r="F230" s="22">
        <f>IF(Clima!$F228&gt;0.05*Constantes!$D$20,((Clima!$F228-0.05*Constantes!$D$20)^2)/(Clima!$F228+0.95*Constantes!$D$20),0)</f>
        <v>0</v>
      </c>
      <c r="G230" s="22">
        <f>MAX(0,H229+Clima!$F228-F230-Constantes!$D$11)</f>
        <v>0</v>
      </c>
      <c r="H230" s="22">
        <f>H229+Clima!$F228-F230-E230-G230</f>
        <v>29.021696539603823</v>
      </c>
      <c r="I230" s="20"/>
      <c r="J230" s="22">
        <v>225</v>
      </c>
      <c r="K230" s="22">
        <f>ET_Calcs!$I228*((1-Constantes!$E$21)*ET_Calcs!$K228+ET_Calcs!$L228)</f>
        <v>1.3373004953955032</v>
      </c>
      <c r="L230" s="22">
        <f>MIN(K230*Constantes!$E$19,0.8*(O229+Clima!$F228-M230-N230-Constantes!$D$12))</f>
        <v>0.79122800938407467</v>
      </c>
      <c r="M230" s="22">
        <f>IF(Clima!$F228&gt;0.05*Constantes!$E$20,((Clima!$F228-0.05*Constantes!$E$20)^2)/(Clima!$F228+0.95*Constantes!$E$20),0)</f>
        <v>0</v>
      </c>
      <c r="N230" s="22">
        <f>MAX(0,O229+Clima!$F228-M230-Constantes!$D$11)</f>
        <v>0</v>
      </c>
      <c r="O230" s="22">
        <f>O229+Clima!$F228-M230-L230-N230</f>
        <v>29.021696539603823</v>
      </c>
      <c r="P230" s="22">
        <f>P229+(Coeficientes!$D$22*N230-Q230)/Coeficientes!$D$23</f>
        <v>0</v>
      </c>
      <c r="Q230" s="22">
        <f>10*Coeficientes!$D$24*P229/Constantes!$E$29</f>
        <v>0</v>
      </c>
      <c r="R230" s="22">
        <f>10000*(M230+Q230)*Escenarios!$E$7/Escenarios!$E$8</f>
        <v>0</v>
      </c>
      <c r="S230" s="22">
        <f>MAX(0,Constantes!$D$15/((Calculations!V229+Calculations!R230+Clima!$F228)^2)+Coeficientes!$D$12)</f>
        <v>2.7773202682859157</v>
      </c>
      <c r="T230" s="22">
        <f>MIN(ET_Calcs!$M228,0.8*(Calculations!V229+Calculations!R230+Clima!$F228-Calculations!S230-Constantes!$D$14))</f>
        <v>1.2879197043478892</v>
      </c>
      <c r="U230" s="22">
        <f>MAX(0,V229+R230+Clima!$F228-Calculations!S230-Calculations!T230-Constantes!$E$24)</f>
        <v>0</v>
      </c>
      <c r="V230" s="22">
        <f>V229+R230+Clima!$F228-Calculations!S230-Calculations!T230-Calculations!U230</f>
        <v>210.65656476185168</v>
      </c>
      <c r="W230" s="20"/>
      <c r="X230" s="22">
        <v>225</v>
      </c>
      <c r="Y230" s="22">
        <f>ET_Calcs!$I228*((1-Constantes!$F$21)*ET_Calcs!$K228+ET_Calcs!$L228)</f>
        <v>1.3373004953955032</v>
      </c>
      <c r="Z230" s="22">
        <f>MIN(Y230*Constantes!$F$19,0.8*(AC229+Clima!$F228-AA230-AB230-Constantes!$D$12))</f>
        <v>0.79122800938407467</v>
      </c>
      <c r="AA230" s="22">
        <f>IF(Clima!$F228&gt;0.05*Constantes!$F$20,((Clima!$F228-0.05*Constantes!$F$20)^2)/(Clima!$F228+0.95*Constantes!$F$20),0)</f>
        <v>0</v>
      </c>
      <c r="AB230" s="22">
        <f>MAX(0,AC229+Clima!$F228-AA230-Constantes!$D$11)</f>
        <v>0</v>
      </c>
      <c r="AC230" s="22">
        <f>AC229+Clima!$F228-AA230-Z230-AB230</f>
        <v>29.021696539603823</v>
      </c>
      <c r="AD230" s="22">
        <f>AD229+(Coeficientes!$D$22*AB230-AE230)/Coeficientes!$D$23</f>
        <v>0</v>
      </c>
      <c r="AE230" s="22">
        <f>10*Coeficientes!$D$24*AD229/Constantes!$F$29</f>
        <v>0</v>
      </c>
      <c r="AF230" s="22">
        <f>10000*(AA230+AE230)*Escenarios!$F$7/Escenarios!$F$8</f>
        <v>0</v>
      </c>
      <c r="AG230" s="22">
        <f>MAX(0,Constantes!$D$15/((Calculations!AJ229+Calculations!AF230+Clima!$F228)^2)+Coeficientes!$D$12)</f>
        <v>0</v>
      </c>
      <c r="AH230" s="22">
        <f>MIN(ET_Calcs!$M228,0.8*(Calculations!AJ229+Calculations!AF230+Clima!$F228-Calculations!AG230-Constantes!$D$14))</f>
        <v>1.2879197043478892</v>
      </c>
      <c r="AI230" s="22">
        <f>MAX(0,AJ229+AF230+Clima!$F228-Calculations!AG230-Calculations!AH230-Constantes!$E$24)</f>
        <v>0</v>
      </c>
      <c r="AJ230" s="22">
        <f>AJ229+AF230+Clima!$F228-Calculations!AG230-Calculations!AH230-Calculations!AI230</f>
        <v>42.319407262163637</v>
      </c>
      <c r="AK230" s="21"/>
    </row>
    <row r="231" spans="2:37" x14ac:dyDescent="0.25">
      <c r="B231" s="17"/>
      <c r="C231" s="22">
        <v>226</v>
      </c>
      <c r="D231" s="22">
        <f>ET_Calcs!$I229*((1-Constantes!$D$21)*ET_Calcs!$K229+ET_Calcs!$L229)</f>
        <v>0</v>
      </c>
      <c r="E231" s="22">
        <f>MIN(D231*Constantes!$D$19,0.8*(H230+Clima!$F229-F231-G231-Constantes!$D$12))</f>
        <v>0</v>
      </c>
      <c r="F231" s="22">
        <f>IF(Clima!$F229&gt;0.05*Constantes!$D$20,((Clima!$F229-0.05*Constantes!$D$20)^2)/(Clima!$F229+0.95*Constantes!$D$20),0)</f>
        <v>0</v>
      </c>
      <c r="G231" s="22">
        <f>MAX(0,H230+Clima!$F229-F231-Constantes!$D$11)</f>
        <v>0</v>
      </c>
      <c r="H231" s="22">
        <f>H230+Clima!$F229-F231-E231-G231</f>
        <v>29.021696539603823</v>
      </c>
      <c r="I231" s="20"/>
      <c r="J231" s="22">
        <v>226</v>
      </c>
      <c r="K231" s="22">
        <f>ET_Calcs!$I229*((1-Constantes!$E$21)*ET_Calcs!$K229+ET_Calcs!$L229)</f>
        <v>0</v>
      </c>
      <c r="L231" s="22">
        <f>MIN(K231*Constantes!$E$19,0.8*(O230+Clima!$F229-M231-N231-Constantes!$D$12))</f>
        <v>0</v>
      </c>
      <c r="M231" s="22">
        <f>IF(Clima!$F229&gt;0.05*Constantes!$E$20,((Clima!$F229-0.05*Constantes!$E$20)^2)/(Clima!$F229+0.95*Constantes!$E$20),0)</f>
        <v>0</v>
      </c>
      <c r="N231" s="22">
        <f>MAX(0,O230+Clima!$F229-M231-Constantes!$D$11)</f>
        <v>0</v>
      </c>
      <c r="O231" s="22">
        <f>O230+Clima!$F229-M231-L231-N231</f>
        <v>29.021696539603823</v>
      </c>
      <c r="P231" s="22">
        <f>P230+(Coeficientes!$D$22*N231-Q231)/Coeficientes!$D$23</f>
        <v>0</v>
      </c>
      <c r="Q231" s="22">
        <f>10*Coeficientes!$D$24*P230/Constantes!$E$29</f>
        <v>0</v>
      </c>
      <c r="R231" s="22">
        <f>10000*(M231+Q231)*Escenarios!$E$7/Escenarios!$E$8</f>
        <v>0</v>
      </c>
      <c r="S231" s="22">
        <f>MAX(0,Constantes!$D$15/((Calculations!V230+Calculations!R231+Clima!$F229)^2)+Coeficientes!$D$12)</f>
        <v>2.7686428150193314</v>
      </c>
      <c r="T231" s="22">
        <f>MIN(ET_Calcs!$M229,0.8*(Calculations!V230+Calculations!R231+Clima!$F229-Calculations!S231-Constantes!$D$14))</f>
        <v>0</v>
      </c>
      <c r="U231" s="22">
        <f>MAX(0,V230+R231+Clima!$F229-Calculations!S231-Calculations!T231-Constantes!$E$24)</f>
        <v>0</v>
      </c>
      <c r="V231" s="22">
        <f>V230+R231+Clima!$F229-Calculations!S231-Calculations!T231-Calculations!U231</f>
        <v>207.88792194683236</v>
      </c>
      <c r="W231" s="20"/>
      <c r="X231" s="22">
        <v>226</v>
      </c>
      <c r="Y231" s="22">
        <f>ET_Calcs!$I229*((1-Constantes!$F$21)*ET_Calcs!$K229+ET_Calcs!$L229)</f>
        <v>0</v>
      </c>
      <c r="Z231" s="22">
        <f>MIN(Y231*Constantes!$F$19,0.8*(AC230+Clima!$F229-AA231-AB231-Constantes!$D$12))</f>
        <v>0</v>
      </c>
      <c r="AA231" s="22">
        <f>IF(Clima!$F229&gt;0.05*Constantes!$F$20,((Clima!$F229-0.05*Constantes!$F$20)^2)/(Clima!$F229+0.95*Constantes!$F$20),0)</f>
        <v>0</v>
      </c>
      <c r="AB231" s="22">
        <f>MAX(0,AC230+Clima!$F229-AA231-Constantes!$D$11)</f>
        <v>0</v>
      </c>
      <c r="AC231" s="22">
        <f>AC230+Clima!$F229-AA231-Z231-AB231</f>
        <v>29.021696539603823</v>
      </c>
      <c r="AD231" s="22">
        <f>AD230+(Coeficientes!$D$22*AB231-AE231)/Coeficientes!$D$23</f>
        <v>0</v>
      </c>
      <c r="AE231" s="22">
        <f>10*Coeficientes!$D$24*AD230/Constantes!$F$29</f>
        <v>0</v>
      </c>
      <c r="AF231" s="22">
        <f>10000*(AA231+AE231)*Escenarios!$F$7/Escenarios!$F$8</f>
        <v>0</v>
      </c>
      <c r="AG231" s="22">
        <f>MAX(0,Constantes!$D$15/((Calculations!AJ230+Calculations!AF231+Clima!$F229)^2)+Coeficientes!$D$12)</f>
        <v>0</v>
      </c>
      <c r="AH231" s="22">
        <f>MIN(ET_Calcs!$M229,0.8*(Calculations!AJ230+Calculations!AF231+Clima!$F229-Calculations!AG231-Constantes!$D$14))</f>
        <v>0</v>
      </c>
      <c r="AI231" s="22">
        <f>MAX(0,AJ230+AF231+Clima!$F229-Calculations!AG231-Calculations!AH231-Constantes!$E$24)</f>
        <v>0</v>
      </c>
      <c r="AJ231" s="22">
        <f>AJ230+AF231+Clima!$F229-Calculations!AG231-Calculations!AH231-Calculations!AI231</f>
        <v>42.319407262163637</v>
      </c>
      <c r="AK231" s="21"/>
    </row>
    <row r="232" spans="2:37" x14ac:dyDescent="0.25">
      <c r="B232" s="17"/>
      <c r="C232" s="22">
        <v>227</v>
      </c>
      <c r="D232" s="22">
        <f>ET_Calcs!$I230*((1-Constantes!$D$21)*ET_Calcs!$K230+ET_Calcs!$L230)</f>
        <v>0</v>
      </c>
      <c r="E232" s="22">
        <f>MIN(D232*Constantes!$D$19,0.8*(H231+Clima!$F230-F232-G232-Constantes!$D$12))</f>
        <v>0</v>
      </c>
      <c r="F232" s="22">
        <f>IF(Clima!$F230&gt;0.05*Constantes!$D$20,((Clima!$F230-0.05*Constantes!$D$20)^2)/(Clima!$F230+0.95*Constantes!$D$20),0)</f>
        <v>0</v>
      </c>
      <c r="G232" s="22">
        <f>MAX(0,H231+Clima!$F230-F232-Constantes!$D$11)</f>
        <v>0</v>
      </c>
      <c r="H232" s="22">
        <f>H231+Clima!$F230-F232-E232-G232</f>
        <v>29.021696539603823</v>
      </c>
      <c r="I232" s="20"/>
      <c r="J232" s="22">
        <v>227</v>
      </c>
      <c r="K232" s="22">
        <f>ET_Calcs!$I230*((1-Constantes!$E$21)*ET_Calcs!$K230+ET_Calcs!$L230)</f>
        <v>0</v>
      </c>
      <c r="L232" s="22">
        <f>MIN(K232*Constantes!$E$19,0.8*(O231+Clima!$F230-M232-N232-Constantes!$D$12))</f>
        <v>0</v>
      </c>
      <c r="M232" s="22">
        <f>IF(Clima!$F230&gt;0.05*Constantes!$E$20,((Clima!$F230-0.05*Constantes!$E$20)^2)/(Clima!$F230+0.95*Constantes!$E$20),0)</f>
        <v>0</v>
      </c>
      <c r="N232" s="22">
        <f>MAX(0,O231+Clima!$F230-M232-Constantes!$D$11)</f>
        <v>0</v>
      </c>
      <c r="O232" s="22">
        <f>O231+Clima!$F230-M232-L232-N232</f>
        <v>29.021696539603823</v>
      </c>
      <c r="P232" s="22">
        <f>P231+(Coeficientes!$D$22*N232-Q232)/Coeficientes!$D$23</f>
        <v>0</v>
      </c>
      <c r="Q232" s="22">
        <f>10*Coeficientes!$D$24*P231/Constantes!$E$29</f>
        <v>0</v>
      </c>
      <c r="R232" s="22">
        <f>10000*(M232+Q232)*Escenarios!$E$7/Escenarios!$E$8</f>
        <v>0</v>
      </c>
      <c r="S232" s="22">
        <f>MAX(0,Constantes!$D$15/((Calculations!V231+Calculations!R232+Clima!$F230)^2)+Coeficientes!$D$12)</f>
        <v>2.76243936865658</v>
      </c>
      <c r="T232" s="22">
        <f>MIN(ET_Calcs!$M230,0.8*(Calculations!V231+Calculations!R232+Clima!$F230-Calculations!S232-Constantes!$D$14))</f>
        <v>0</v>
      </c>
      <c r="U232" s="22">
        <f>MAX(0,V231+R232+Clima!$F230-Calculations!S232-Calculations!T232-Constantes!$E$24)</f>
        <v>0</v>
      </c>
      <c r="V232" s="22">
        <f>V231+R232+Clima!$F230-Calculations!S232-Calculations!T232-Calculations!U232</f>
        <v>205.12548257817579</v>
      </c>
      <c r="W232" s="20"/>
      <c r="X232" s="22">
        <v>227</v>
      </c>
      <c r="Y232" s="22">
        <f>ET_Calcs!$I230*((1-Constantes!$F$21)*ET_Calcs!$K230+ET_Calcs!$L230)</f>
        <v>0</v>
      </c>
      <c r="Z232" s="22">
        <f>MIN(Y232*Constantes!$F$19,0.8*(AC231+Clima!$F230-AA232-AB232-Constantes!$D$12))</f>
        <v>0</v>
      </c>
      <c r="AA232" s="22">
        <f>IF(Clima!$F230&gt;0.05*Constantes!$F$20,((Clima!$F230-0.05*Constantes!$F$20)^2)/(Clima!$F230+0.95*Constantes!$F$20),0)</f>
        <v>0</v>
      </c>
      <c r="AB232" s="22">
        <f>MAX(0,AC231+Clima!$F230-AA232-Constantes!$D$11)</f>
        <v>0</v>
      </c>
      <c r="AC232" s="22">
        <f>AC231+Clima!$F230-AA232-Z232-AB232</f>
        <v>29.021696539603823</v>
      </c>
      <c r="AD232" s="22">
        <f>AD231+(Coeficientes!$D$22*AB232-AE232)/Coeficientes!$D$23</f>
        <v>0</v>
      </c>
      <c r="AE232" s="22">
        <f>10*Coeficientes!$D$24*AD231/Constantes!$F$29</f>
        <v>0</v>
      </c>
      <c r="AF232" s="22">
        <f>10000*(AA232+AE232)*Escenarios!$F$7/Escenarios!$F$8</f>
        <v>0</v>
      </c>
      <c r="AG232" s="22">
        <f>MAX(0,Constantes!$D$15/((Calculations!AJ231+Calculations!AF232+Clima!$F230)^2)+Coeficientes!$D$12)</f>
        <v>0</v>
      </c>
      <c r="AH232" s="22">
        <f>MIN(ET_Calcs!$M230,0.8*(Calculations!AJ231+Calculations!AF232+Clima!$F230-Calculations!AG232-Constantes!$D$14))</f>
        <v>0</v>
      </c>
      <c r="AI232" s="22">
        <f>MAX(0,AJ231+AF232+Clima!$F230-Calculations!AG232-Calculations!AH232-Constantes!$E$24)</f>
        <v>0</v>
      </c>
      <c r="AJ232" s="22">
        <f>AJ231+AF232+Clima!$F230-Calculations!AG232-Calculations!AH232-Calculations!AI232</f>
        <v>42.319407262163637</v>
      </c>
      <c r="AK232" s="21"/>
    </row>
    <row r="233" spans="2:37" x14ac:dyDescent="0.25">
      <c r="B233" s="17"/>
      <c r="C233" s="22">
        <v>228</v>
      </c>
      <c r="D233" s="22">
        <f>ET_Calcs!$I231*((1-Constantes!$D$21)*ET_Calcs!$K231+ET_Calcs!$L231)</f>
        <v>0</v>
      </c>
      <c r="E233" s="22">
        <f>MIN(D233*Constantes!$D$19,0.8*(H232+Clima!$F231-F233-G233-Constantes!$D$12))</f>
        <v>0</v>
      </c>
      <c r="F233" s="22">
        <f>IF(Clima!$F231&gt;0.05*Constantes!$D$20,((Clima!$F231-0.05*Constantes!$D$20)^2)/(Clima!$F231+0.95*Constantes!$D$20),0)</f>
        <v>0</v>
      </c>
      <c r="G233" s="22">
        <f>MAX(0,H232+Clima!$F231-F233-Constantes!$D$11)</f>
        <v>0</v>
      </c>
      <c r="H233" s="22">
        <f>H232+Clima!$F231-F233-E233-G233</f>
        <v>29.021696539603823</v>
      </c>
      <c r="I233" s="20"/>
      <c r="J233" s="22">
        <v>228</v>
      </c>
      <c r="K233" s="22">
        <f>ET_Calcs!$I231*((1-Constantes!$E$21)*ET_Calcs!$K231+ET_Calcs!$L231)</f>
        <v>0</v>
      </c>
      <c r="L233" s="22">
        <f>MIN(K233*Constantes!$E$19,0.8*(O232+Clima!$F231-M233-N233-Constantes!$D$12))</f>
        <v>0</v>
      </c>
      <c r="M233" s="22">
        <f>IF(Clima!$F231&gt;0.05*Constantes!$E$20,((Clima!$F231-0.05*Constantes!$E$20)^2)/(Clima!$F231+0.95*Constantes!$E$20),0)</f>
        <v>0</v>
      </c>
      <c r="N233" s="22">
        <f>MAX(0,O232+Clima!$F231-M233-Constantes!$D$11)</f>
        <v>0</v>
      </c>
      <c r="O233" s="22">
        <f>O232+Clima!$F231-M233-L233-N233</f>
        <v>29.021696539603823</v>
      </c>
      <c r="P233" s="22">
        <f>P232+(Coeficientes!$D$22*N233-Q233)/Coeficientes!$D$23</f>
        <v>0</v>
      </c>
      <c r="Q233" s="22">
        <f>10*Coeficientes!$D$24*P232/Constantes!$E$29</f>
        <v>0</v>
      </c>
      <c r="R233" s="22">
        <f>10000*(M233+Q233)*Escenarios!$E$7/Escenarios!$E$8</f>
        <v>0</v>
      </c>
      <c r="S233" s="22">
        <f>MAX(0,Constantes!$D$15/((Calculations!V232+Calculations!R233+Clima!$F231)^2)+Coeficientes!$D$12)</f>
        <v>2.7559977925691173</v>
      </c>
      <c r="T233" s="22">
        <f>MIN(ET_Calcs!$M231,0.8*(Calculations!V232+Calculations!R233+Clima!$F231-Calculations!S233-Constantes!$D$14))</f>
        <v>0</v>
      </c>
      <c r="U233" s="22">
        <f>MAX(0,V232+R233+Clima!$F231-Calculations!S233-Calculations!T233-Constantes!$E$24)</f>
        <v>0</v>
      </c>
      <c r="V233" s="22">
        <f>V232+R233+Clima!$F231-Calculations!S233-Calculations!T233-Calculations!U233</f>
        <v>202.36948478560669</v>
      </c>
      <c r="W233" s="20"/>
      <c r="X233" s="22">
        <v>228</v>
      </c>
      <c r="Y233" s="22">
        <f>ET_Calcs!$I231*((1-Constantes!$F$21)*ET_Calcs!$K231+ET_Calcs!$L231)</f>
        <v>0</v>
      </c>
      <c r="Z233" s="22">
        <f>MIN(Y233*Constantes!$F$19,0.8*(AC232+Clima!$F231-AA233-AB233-Constantes!$D$12))</f>
        <v>0</v>
      </c>
      <c r="AA233" s="22">
        <f>IF(Clima!$F231&gt;0.05*Constantes!$F$20,((Clima!$F231-0.05*Constantes!$F$20)^2)/(Clima!$F231+0.95*Constantes!$F$20),0)</f>
        <v>0</v>
      </c>
      <c r="AB233" s="22">
        <f>MAX(0,AC232+Clima!$F231-AA233-Constantes!$D$11)</f>
        <v>0</v>
      </c>
      <c r="AC233" s="22">
        <f>AC232+Clima!$F231-AA233-Z233-AB233</f>
        <v>29.021696539603823</v>
      </c>
      <c r="AD233" s="22">
        <f>AD232+(Coeficientes!$D$22*AB233-AE233)/Coeficientes!$D$23</f>
        <v>0</v>
      </c>
      <c r="AE233" s="22">
        <f>10*Coeficientes!$D$24*AD232/Constantes!$F$29</f>
        <v>0</v>
      </c>
      <c r="AF233" s="22">
        <f>10000*(AA233+AE233)*Escenarios!$F$7/Escenarios!$F$8</f>
        <v>0</v>
      </c>
      <c r="AG233" s="22">
        <f>MAX(0,Constantes!$D$15/((Calculations!AJ232+Calculations!AF233+Clima!$F231)^2)+Coeficientes!$D$12)</f>
        <v>0</v>
      </c>
      <c r="AH233" s="22">
        <f>MIN(ET_Calcs!$M231,0.8*(Calculations!AJ232+Calculations!AF233+Clima!$F231-Calculations!AG233-Constantes!$D$14))</f>
        <v>0</v>
      </c>
      <c r="AI233" s="22">
        <f>MAX(0,AJ232+AF233+Clima!$F231-Calculations!AG233-Calculations!AH233-Constantes!$E$24)</f>
        <v>0</v>
      </c>
      <c r="AJ233" s="22">
        <f>AJ232+AF233+Clima!$F231-Calculations!AG233-Calculations!AH233-Calculations!AI233</f>
        <v>42.319407262163637</v>
      </c>
      <c r="AK233" s="21"/>
    </row>
    <row r="234" spans="2:37" x14ac:dyDescent="0.25">
      <c r="B234" s="17"/>
      <c r="C234" s="22">
        <v>229</v>
      </c>
      <c r="D234" s="22">
        <f>ET_Calcs!$I232*((1-Constantes!$D$21)*ET_Calcs!$K232+ET_Calcs!$L232)</f>
        <v>1.3146999344055021</v>
      </c>
      <c r="E234" s="22">
        <f>MIN(D234*Constantes!$D$19,0.8*(H233+Clima!$F232-F234-G234-Constantes!$D$12))</f>
        <v>0.77785614797771718</v>
      </c>
      <c r="F234" s="22">
        <f>IF(Clima!$F232&gt;0.05*Constantes!$D$20,((Clima!$F232-0.05*Constantes!$D$20)^2)/(Clima!$F232+0.95*Constantes!$D$20),0)</f>
        <v>0</v>
      </c>
      <c r="G234" s="22">
        <f>MAX(0,H233+Clima!$F232-F234-Constantes!$D$11)</f>
        <v>0</v>
      </c>
      <c r="H234" s="22">
        <f>H233+Clima!$F232-F234-E234-G234</f>
        <v>28.243840391626104</v>
      </c>
      <c r="I234" s="20"/>
      <c r="J234" s="22">
        <v>229</v>
      </c>
      <c r="K234" s="22">
        <f>ET_Calcs!$I232*((1-Constantes!$E$21)*ET_Calcs!$K232+ET_Calcs!$L232)</f>
        <v>1.3146999344055021</v>
      </c>
      <c r="L234" s="22">
        <f>MIN(K234*Constantes!$E$19,0.8*(O233+Clima!$F232-M234-N234-Constantes!$D$12))</f>
        <v>0.77785614797771718</v>
      </c>
      <c r="M234" s="22">
        <f>IF(Clima!$F232&gt;0.05*Constantes!$E$20,((Clima!$F232-0.05*Constantes!$E$20)^2)/(Clima!$F232+0.95*Constantes!$E$20),0)</f>
        <v>0</v>
      </c>
      <c r="N234" s="22">
        <f>MAX(0,O233+Clima!$F232-M234-Constantes!$D$11)</f>
        <v>0</v>
      </c>
      <c r="O234" s="22">
        <f>O233+Clima!$F232-M234-L234-N234</f>
        <v>28.243840391626104</v>
      </c>
      <c r="P234" s="22">
        <f>P233+(Coeficientes!$D$22*N234-Q234)/Coeficientes!$D$23</f>
        <v>0</v>
      </c>
      <c r="Q234" s="22">
        <f>10*Coeficientes!$D$24*P233/Constantes!$E$29</f>
        <v>0</v>
      </c>
      <c r="R234" s="22">
        <f>10000*(M234+Q234)*Escenarios!$E$7/Escenarios!$E$8</f>
        <v>0</v>
      </c>
      <c r="S234" s="22">
        <f>MAX(0,Constantes!$D$15/((Calculations!V233+Calculations!R234+Clima!$F232)^2)+Coeficientes!$D$12)</f>
        <v>2.7493065801350696</v>
      </c>
      <c r="T234" s="22">
        <f>MIN(ET_Calcs!$M232,0.8*(Calculations!V233+Calculations!R234+Clima!$F232-Calculations!S234-Constantes!$D$14))</f>
        <v>1.2667415630764436</v>
      </c>
      <c r="U234" s="22">
        <f>MAX(0,V233+R234+Clima!$F232-Calculations!S234-Calculations!T234-Constantes!$E$24)</f>
        <v>0</v>
      </c>
      <c r="V234" s="22">
        <f>V233+R234+Clima!$F232-Calculations!S234-Calculations!T234-Calculations!U234</f>
        <v>198.3534366423952</v>
      </c>
      <c r="W234" s="20"/>
      <c r="X234" s="22">
        <v>229</v>
      </c>
      <c r="Y234" s="22">
        <f>ET_Calcs!$I232*((1-Constantes!$F$21)*ET_Calcs!$K232+ET_Calcs!$L232)</f>
        <v>1.3146999344055021</v>
      </c>
      <c r="Z234" s="22">
        <f>MIN(Y234*Constantes!$F$19,0.8*(AC233+Clima!$F232-AA234-AB234-Constantes!$D$12))</f>
        <v>0.77785614797771718</v>
      </c>
      <c r="AA234" s="22">
        <f>IF(Clima!$F232&gt;0.05*Constantes!$F$20,((Clima!$F232-0.05*Constantes!$F$20)^2)/(Clima!$F232+0.95*Constantes!$F$20),0)</f>
        <v>0</v>
      </c>
      <c r="AB234" s="22">
        <f>MAX(0,AC233+Clima!$F232-AA234-Constantes!$D$11)</f>
        <v>0</v>
      </c>
      <c r="AC234" s="22">
        <f>AC233+Clima!$F232-AA234-Z234-AB234</f>
        <v>28.243840391626104</v>
      </c>
      <c r="AD234" s="22">
        <f>AD233+(Coeficientes!$D$22*AB234-AE234)/Coeficientes!$D$23</f>
        <v>0</v>
      </c>
      <c r="AE234" s="22">
        <f>10*Coeficientes!$D$24*AD233/Constantes!$F$29</f>
        <v>0</v>
      </c>
      <c r="AF234" s="22">
        <f>10000*(AA234+AE234)*Escenarios!$F$7/Escenarios!$F$8</f>
        <v>0</v>
      </c>
      <c r="AG234" s="22">
        <f>MAX(0,Constantes!$D$15/((Calculations!AJ233+Calculations!AF234+Clima!$F232)^2)+Coeficientes!$D$12)</f>
        <v>0</v>
      </c>
      <c r="AH234" s="22">
        <f>MIN(ET_Calcs!$M232,0.8*(Calculations!AJ233+Calculations!AF234+Clima!$F232-Calculations!AG234-Constantes!$D$14))</f>
        <v>0.8555258097309093</v>
      </c>
      <c r="AI234" s="22">
        <f>MAX(0,AJ233+AF234+Clima!$F232-Calculations!AG234-Calculations!AH234-Constantes!$E$24)</f>
        <v>0</v>
      </c>
      <c r="AJ234" s="22">
        <f>AJ233+AF234+Clima!$F232-Calculations!AG234-Calculations!AH234-Calculations!AI234</f>
        <v>41.46388145243273</v>
      </c>
      <c r="AK234" s="21"/>
    </row>
    <row r="235" spans="2:37" x14ac:dyDescent="0.25">
      <c r="B235" s="17"/>
      <c r="C235" s="22">
        <v>230</v>
      </c>
      <c r="D235" s="22">
        <f>ET_Calcs!$I233*((1-Constantes!$D$21)*ET_Calcs!$K233+ET_Calcs!$L233)</f>
        <v>1.3145875182424327</v>
      </c>
      <c r="E235" s="22">
        <f>MIN(D235*Constantes!$D$19,0.8*(H234+Clima!$F233-F235-G235-Constantes!$D$12))</f>
        <v>0.77778963576357063</v>
      </c>
      <c r="F235" s="22">
        <f>IF(Clima!$F233&gt;0.05*Constantes!$D$20,((Clima!$F233-0.05*Constantes!$D$20)^2)/(Clima!$F233+0.95*Constantes!$D$20),0)</f>
        <v>0</v>
      </c>
      <c r="G235" s="22">
        <f>MAX(0,H234+Clima!$F233-F235-Constantes!$D$11)</f>
        <v>0</v>
      </c>
      <c r="H235" s="22">
        <f>H234+Clima!$F233-F235-E235-G235</f>
        <v>27.466050755862533</v>
      </c>
      <c r="I235" s="20"/>
      <c r="J235" s="22">
        <v>230</v>
      </c>
      <c r="K235" s="22">
        <f>ET_Calcs!$I233*((1-Constantes!$E$21)*ET_Calcs!$K233+ET_Calcs!$L233)</f>
        <v>1.3145875182424327</v>
      </c>
      <c r="L235" s="22">
        <f>MIN(K235*Constantes!$E$19,0.8*(O234+Clima!$F233-M235-N235-Constantes!$D$12))</f>
        <v>0.77778963576357063</v>
      </c>
      <c r="M235" s="22">
        <f>IF(Clima!$F233&gt;0.05*Constantes!$E$20,((Clima!$F233-0.05*Constantes!$E$20)^2)/(Clima!$F233+0.95*Constantes!$E$20),0)</f>
        <v>0</v>
      </c>
      <c r="N235" s="22">
        <f>MAX(0,O234+Clima!$F233-M235-Constantes!$D$11)</f>
        <v>0</v>
      </c>
      <c r="O235" s="22">
        <f>O234+Clima!$F233-M235-L235-N235</f>
        <v>27.466050755862533</v>
      </c>
      <c r="P235" s="22">
        <f>P234+(Coeficientes!$D$22*N235-Q235)/Coeficientes!$D$23</f>
        <v>0</v>
      </c>
      <c r="Q235" s="22">
        <f>10*Coeficientes!$D$24*P234/Constantes!$E$29</f>
        <v>0</v>
      </c>
      <c r="R235" s="22">
        <f>10000*(M235+Q235)*Escenarios!$E$7/Escenarios!$E$8</f>
        <v>0</v>
      </c>
      <c r="S235" s="22">
        <f>MAX(0,Constantes!$D$15/((Calculations!V234+Calculations!R235+Clima!$F233)^2)+Coeficientes!$D$12)</f>
        <v>2.73905226709492</v>
      </c>
      <c r="T235" s="22">
        <f>MIN(ET_Calcs!$M233,0.8*(Calculations!V234+Calculations!R235+Clima!$F233-Calculations!S235-Constantes!$D$14))</f>
        <v>1.2667586177762553</v>
      </c>
      <c r="U235" s="22">
        <f>MAX(0,V234+R235+Clima!$F233-Calculations!S235-Calculations!T235-Constantes!$E$24)</f>
        <v>0</v>
      </c>
      <c r="V235" s="22">
        <f>V234+R235+Clima!$F233-Calculations!S235-Calculations!T235-Calculations!U235</f>
        <v>194.34762575752401</v>
      </c>
      <c r="W235" s="20"/>
      <c r="X235" s="22">
        <v>230</v>
      </c>
      <c r="Y235" s="22">
        <f>ET_Calcs!$I233*((1-Constantes!$F$21)*ET_Calcs!$K233+ET_Calcs!$L233)</f>
        <v>1.3145875182424327</v>
      </c>
      <c r="Z235" s="22">
        <f>MIN(Y235*Constantes!$F$19,0.8*(AC234+Clima!$F233-AA235-AB235-Constantes!$D$12))</f>
        <v>0.77778963576357063</v>
      </c>
      <c r="AA235" s="22">
        <f>IF(Clima!$F233&gt;0.05*Constantes!$F$20,((Clima!$F233-0.05*Constantes!$F$20)^2)/(Clima!$F233+0.95*Constantes!$F$20),0)</f>
        <v>0</v>
      </c>
      <c r="AB235" s="22">
        <f>MAX(0,AC234+Clima!$F233-AA235-Constantes!$D$11)</f>
        <v>0</v>
      </c>
      <c r="AC235" s="22">
        <f>AC234+Clima!$F233-AA235-Z235-AB235</f>
        <v>27.466050755862533</v>
      </c>
      <c r="AD235" s="22">
        <f>AD234+(Coeficientes!$D$22*AB235-AE235)/Coeficientes!$D$23</f>
        <v>0</v>
      </c>
      <c r="AE235" s="22">
        <f>10*Coeficientes!$D$24*AD234/Constantes!$F$29</f>
        <v>0</v>
      </c>
      <c r="AF235" s="22">
        <f>10000*(AA235+AE235)*Escenarios!$F$7/Escenarios!$F$8</f>
        <v>0</v>
      </c>
      <c r="AG235" s="22">
        <f>MAX(0,Constantes!$D$15/((Calculations!AJ234+Calculations!AF235+Clima!$F233)^2)+Coeficientes!$D$12)</f>
        <v>0</v>
      </c>
      <c r="AH235" s="22">
        <f>MIN(ET_Calcs!$M233,0.8*(Calculations!AJ234+Calculations!AF235+Clima!$F233-Calculations!AG235-Constantes!$D$14))</f>
        <v>0.17110516194618414</v>
      </c>
      <c r="AI235" s="22">
        <f>MAX(0,AJ234+AF235+Clima!$F233-Calculations!AG235-Calculations!AH235-Constantes!$E$24)</f>
        <v>0</v>
      </c>
      <c r="AJ235" s="22">
        <f>AJ234+AF235+Clima!$F233-Calculations!AG235-Calculations!AH235-Calculations!AI235</f>
        <v>41.292776290486543</v>
      </c>
      <c r="AK235" s="21"/>
    </row>
    <row r="236" spans="2:37" x14ac:dyDescent="0.25">
      <c r="B236" s="17"/>
      <c r="C236" s="22">
        <v>231</v>
      </c>
      <c r="D236" s="22">
        <f>ET_Calcs!$I234*((1-Constantes!$D$21)*ET_Calcs!$K234+ET_Calcs!$L234)</f>
        <v>1.3340709271043929</v>
      </c>
      <c r="E236" s="22">
        <f>MIN(D236*Constantes!$D$19,0.8*(H235+Clima!$F234-F236-G236-Constantes!$D$12))</f>
        <v>0.78931720108112147</v>
      </c>
      <c r="F236" s="22">
        <f>IF(Clima!$F234&gt;0.05*Constantes!$D$20,((Clima!$F234-0.05*Constantes!$D$20)^2)/(Clima!$F234+0.95*Constantes!$D$20),0)</f>
        <v>0</v>
      </c>
      <c r="G236" s="22">
        <f>MAX(0,H235+Clima!$F234-F236-Constantes!$D$11)</f>
        <v>0</v>
      </c>
      <c r="H236" s="22">
        <f>H235+Clima!$F234-F236-E236-G236</f>
        <v>26.676733554781411</v>
      </c>
      <c r="I236" s="20"/>
      <c r="J236" s="22">
        <v>231</v>
      </c>
      <c r="K236" s="22">
        <f>ET_Calcs!$I234*((1-Constantes!$E$21)*ET_Calcs!$K234+ET_Calcs!$L234)</f>
        <v>1.3340709271043929</v>
      </c>
      <c r="L236" s="22">
        <f>MIN(K236*Constantes!$E$19,0.8*(O235+Clima!$F234-M236-N236-Constantes!$D$12))</f>
        <v>0.78931720108112147</v>
      </c>
      <c r="M236" s="22">
        <f>IF(Clima!$F234&gt;0.05*Constantes!$E$20,((Clima!$F234-0.05*Constantes!$E$20)^2)/(Clima!$F234+0.95*Constantes!$E$20),0)</f>
        <v>0</v>
      </c>
      <c r="N236" s="22">
        <f>MAX(0,O235+Clima!$F234-M236-Constantes!$D$11)</f>
        <v>0</v>
      </c>
      <c r="O236" s="22">
        <f>O235+Clima!$F234-M236-L236-N236</f>
        <v>26.676733554781411</v>
      </c>
      <c r="P236" s="22">
        <f>P235+(Coeficientes!$D$22*N236-Q236)/Coeficientes!$D$23</f>
        <v>0</v>
      </c>
      <c r="Q236" s="22">
        <f>10*Coeficientes!$D$24*P235/Constantes!$E$29</f>
        <v>0</v>
      </c>
      <c r="R236" s="22">
        <f>10000*(M236+Q236)*Escenarios!$E$7/Escenarios!$E$8</f>
        <v>0</v>
      </c>
      <c r="S236" s="22">
        <f>MAX(0,Constantes!$D$15/((Calculations!V235+Calculations!R236+Clima!$F234)^2)+Coeficientes!$D$12)</f>
        <v>2.7281843186966288</v>
      </c>
      <c r="T236" s="22">
        <f>MIN(ET_Calcs!$M234,0.8*(Calculations!V235+Calculations!R236+Clima!$F234-Calculations!S236-Constantes!$D$14))</f>
        <v>1.2855769235591701</v>
      </c>
      <c r="U236" s="22">
        <f>MAX(0,V235+R236+Clima!$F234-Calculations!S236-Calculations!T236-Constantes!$E$24)</f>
        <v>0</v>
      </c>
      <c r="V236" s="22">
        <f>V235+R236+Clima!$F234-Calculations!S236-Calculations!T236-Calculations!U236</f>
        <v>190.3338645152682</v>
      </c>
      <c r="W236" s="20"/>
      <c r="X236" s="22">
        <v>231</v>
      </c>
      <c r="Y236" s="22">
        <f>ET_Calcs!$I234*((1-Constantes!$F$21)*ET_Calcs!$K234+ET_Calcs!$L234)</f>
        <v>1.3340709271043929</v>
      </c>
      <c r="Z236" s="22">
        <f>MIN(Y236*Constantes!$F$19,0.8*(AC235+Clima!$F234-AA236-AB236-Constantes!$D$12))</f>
        <v>0.78931720108112147</v>
      </c>
      <c r="AA236" s="22">
        <f>IF(Clima!$F234&gt;0.05*Constantes!$F$20,((Clima!$F234-0.05*Constantes!$F$20)^2)/(Clima!$F234+0.95*Constantes!$F$20),0)</f>
        <v>0</v>
      </c>
      <c r="AB236" s="22">
        <f>MAX(0,AC235+Clima!$F234-AA236-Constantes!$D$11)</f>
        <v>0</v>
      </c>
      <c r="AC236" s="22">
        <f>AC235+Clima!$F234-AA236-Z236-AB236</f>
        <v>26.676733554781411</v>
      </c>
      <c r="AD236" s="22">
        <f>AD235+(Coeficientes!$D$22*AB236-AE236)/Coeficientes!$D$23</f>
        <v>0</v>
      </c>
      <c r="AE236" s="22">
        <f>10*Coeficientes!$D$24*AD235/Constantes!$F$29</f>
        <v>0</v>
      </c>
      <c r="AF236" s="22">
        <f>10000*(AA236+AE236)*Escenarios!$F$7/Escenarios!$F$8</f>
        <v>0</v>
      </c>
      <c r="AG236" s="22">
        <f>MAX(0,Constantes!$D$15/((Calculations!AJ235+Calculations!AF236+Clima!$F234)^2)+Coeficientes!$D$12)</f>
        <v>0</v>
      </c>
      <c r="AH236" s="22">
        <f>MIN(ET_Calcs!$M234,0.8*(Calculations!AJ235+Calculations!AF236+Clima!$F234-Calculations!AG236-Constantes!$D$14))</f>
        <v>3.4221032389234553E-2</v>
      </c>
      <c r="AI236" s="22">
        <f>MAX(0,AJ235+AF236+Clima!$F234-Calculations!AG236-Calculations!AH236-Constantes!$E$24)</f>
        <v>0</v>
      </c>
      <c r="AJ236" s="22">
        <f>AJ235+AF236+Clima!$F234-Calculations!AG236-Calculations!AH236-Calculations!AI236</f>
        <v>41.25855525809731</v>
      </c>
      <c r="AK236" s="21"/>
    </row>
    <row r="237" spans="2:37" x14ac:dyDescent="0.25">
      <c r="B237" s="17"/>
      <c r="C237" s="22">
        <v>232</v>
      </c>
      <c r="D237" s="22">
        <f>ET_Calcs!$I235*((1-Constantes!$D$21)*ET_Calcs!$K235+ET_Calcs!$L235)</f>
        <v>1.3974567580344126</v>
      </c>
      <c r="E237" s="22">
        <f>MIN(D237*Constantes!$D$19,0.8*(H236+Clima!$F235-F237-G237-Constantes!$D$12))</f>
        <v>0.34138684382512852</v>
      </c>
      <c r="F237" s="22">
        <f>IF(Clima!$F235&gt;0.05*Constantes!$D$20,((Clima!$F235-0.05*Constantes!$D$20)^2)/(Clima!$F235+0.95*Constantes!$D$20),0)</f>
        <v>0</v>
      </c>
      <c r="G237" s="22">
        <f>MAX(0,H236+Clima!$F235-F237-Constantes!$D$11)</f>
        <v>0</v>
      </c>
      <c r="H237" s="22">
        <f>H236+Clima!$F235-F237-E237-G237</f>
        <v>26.335346710956284</v>
      </c>
      <c r="I237" s="20"/>
      <c r="J237" s="22">
        <v>232</v>
      </c>
      <c r="K237" s="22">
        <f>ET_Calcs!$I235*((1-Constantes!$E$21)*ET_Calcs!$K235+ET_Calcs!$L235)</f>
        <v>1.3974567580344126</v>
      </c>
      <c r="L237" s="22">
        <f>MIN(K237*Constantes!$E$19,0.8*(O236+Clima!$F235-M237-N237-Constantes!$D$12))</f>
        <v>0.34138684382512852</v>
      </c>
      <c r="M237" s="22">
        <f>IF(Clima!$F235&gt;0.05*Constantes!$E$20,((Clima!$F235-0.05*Constantes!$E$20)^2)/(Clima!$F235+0.95*Constantes!$E$20),0)</f>
        <v>0</v>
      </c>
      <c r="N237" s="22">
        <f>MAX(0,O236+Clima!$F235-M237-Constantes!$D$11)</f>
        <v>0</v>
      </c>
      <c r="O237" s="22">
        <f>O236+Clima!$F235-M237-L237-N237</f>
        <v>26.335346710956284</v>
      </c>
      <c r="P237" s="22">
        <f>P236+(Coeficientes!$D$22*N237-Q237)/Coeficientes!$D$23</f>
        <v>0</v>
      </c>
      <c r="Q237" s="22">
        <f>10*Coeficientes!$D$24*P236/Constantes!$E$29</f>
        <v>0</v>
      </c>
      <c r="R237" s="22">
        <f>10000*(M237+Q237)*Escenarios!$E$7/Escenarios!$E$8</f>
        <v>0</v>
      </c>
      <c r="S237" s="22">
        <f>MAX(0,Constantes!$D$15/((Calculations!V236+Calculations!R237+Clima!$F235)^2)+Coeficientes!$D$12)</f>
        <v>2.7165993410078642</v>
      </c>
      <c r="T237" s="22">
        <f>MIN(ET_Calcs!$M235,0.8*(Calculations!V236+Calculations!R237+Clima!$F235-Calculations!S237-Constantes!$D$14))</f>
        <v>1.3465476939025285</v>
      </c>
      <c r="U237" s="22">
        <f>MAX(0,V236+R237+Clima!$F235-Calculations!S237-Calculations!T237-Constantes!$E$24)</f>
        <v>0</v>
      </c>
      <c r="V237" s="22">
        <f>V236+R237+Clima!$F235-Calculations!S237-Calculations!T237-Calculations!U237</f>
        <v>186.27071748035783</v>
      </c>
      <c r="W237" s="20"/>
      <c r="X237" s="22">
        <v>232</v>
      </c>
      <c r="Y237" s="22">
        <f>ET_Calcs!$I235*((1-Constantes!$F$21)*ET_Calcs!$K235+ET_Calcs!$L235)</f>
        <v>1.3974567580344126</v>
      </c>
      <c r="Z237" s="22">
        <f>MIN(Y237*Constantes!$F$19,0.8*(AC236+Clima!$F235-AA237-AB237-Constantes!$D$12))</f>
        <v>0.34138684382512852</v>
      </c>
      <c r="AA237" s="22">
        <f>IF(Clima!$F235&gt;0.05*Constantes!$F$20,((Clima!$F235-0.05*Constantes!$F$20)^2)/(Clima!$F235+0.95*Constantes!$F$20),0)</f>
        <v>0</v>
      </c>
      <c r="AB237" s="22">
        <f>MAX(0,AC236+Clima!$F235-AA237-Constantes!$D$11)</f>
        <v>0</v>
      </c>
      <c r="AC237" s="22">
        <f>AC236+Clima!$F235-AA237-Z237-AB237</f>
        <v>26.335346710956284</v>
      </c>
      <c r="AD237" s="22">
        <f>AD236+(Coeficientes!$D$22*AB237-AE237)/Coeficientes!$D$23</f>
        <v>0</v>
      </c>
      <c r="AE237" s="22">
        <f>10*Coeficientes!$D$24*AD236/Constantes!$F$29</f>
        <v>0</v>
      </c>
      <c r="AF237" s="22">
        <f>10000*(AA237+AE237)*Escenarios!$F$7/Escenarios!$F$8</f>
        <v>0</v>
      </c>
      <c r="AG237" s="22">
        <f>MAX(0,Constantes!$D$15/((Calculations!AJ236+Calculations!AF237+Clima!$F235)^2)+Coeficientes!$D$12)</f>
        <v>0</v>
      </c>
      <c r="AH237" s="22">
        <f>MIN(ET_Calcs!$M235,0.8*(Calculations!AJ236+Calculations!AF237+Clima!$F235-Calculations!AG237-Constantes!$D$14))</f>
        <v>6.8442064778480478E-3</v>
      </c>
      <c r="AI237" s="22">
        <f>MAX(0,AJ236+AF237+Clima!$F235-Calculations!AG237-Calculations!AH237-Constantes!$E$24)</f>
        <v>0</v>
      </c>
      <c r="AJ237" s="22">
        <f>AJ236+AF237+Clima!$F235-Calculations!AG237-Calculations!AH237-Calculations!AI237</f>
        <v>41.251711051619459</v>
      </c>
      <c r="AK237" s="21"/>
    </row>
    <row r="238" spans="2:37" x14ac:dyDescent="0.25">
      <c r="B238" s="17"/>
      <c r="C238" s="22">
        <v>233</v>
      </c>
      <c r="D238" s="22">
        <f>ET_Calcs!$I236*((1-Constantes!$D$21)*ET_Calcs!$K236+ET_Calcs!$L236)</f>
        <v>1.3815705196338388</v>
      </c>
      <c r="E238" s="22">
        <f>MIN(D238*Constantes!$D$19,0.8*(H237+Clima!$F236-F238-G238-Constantes!$D$12))</f>
        <v>6.8277368765026838E-2</v>
      </c>
      <c r="F238" s="22">
        <f>IF(Clima!$F236&gt;0.05*Constantes!$D$20,((Clima!$F236-0.05*Constantes!$D$20)^2)/(Clima!$F236+0.95*Constantes!$D$20),0)</f>
        <v>0</v>
      </c>
      <c r="G238" s="22">
        <f>MAX(0,H237+Clima!$F236-F238-Constantes!$D$11)</f>
        <v>0</v>
      </c>
      <c r="H238" s="22">
        <f>H237+Clima!$F236-F238-E238-G238</f>
        <v>26.267069342191256</v>
      </c>
      <c r="I238" s="20"/>
      <c r="J238" s="22">
        <v>233</v>
      </c>
      <c r="K238" s="22">
        <f>ET_Calcs!$I236*((1-Constantes!$E$21)*ET_Calcs!$K236+ET_Calcs!$L236)</f>
        <v>1.3815705196338388</v>
      </c>
      <c r="L238" s="22">
        <f>MIN(K238*Constantes!$E$19,0.8*(O237+Clima!$F236-M238-N238-Constantes!$D$12))</f>
        <v>6.8277368765026838E-2</v>
      </c>
      <c r="M238" s="22">
        <f>IF(Clima!$F236&gt;0.05*Constantes!$E$20,((Clima!$F236-0.05*Constantes!$E$20)^2)/(Clima!$F236+0.95*Constantes!$E$20),0)</f>
        <v>0</v>
      </c>
      <c r="N238" s="22">
        <f>MAX(0,O237+Clima!$F236-M238-Constantes!$D$11)</f>
        <v>0</v>
      </c>
      <c r="O238" s="22">
        <f>O237+Clima!$F236-M238-L238-N238</f>
        <v>26.267069342191256</v>
      </c>
      <c r="P238" s="22">
        <f>P237+(Coeficientes!$D$22*N238-Q238)/Coeficientes!$D$23</f>
        <v>0</v>
      </c>
      <c r="Q238" s="22">
        <f>10*Coeficientes!$D$24*P237/Constantes!$E$29</f>
        <v>0</v>
      </c>
      <c r="R238" s="22">
        <f>10000*(M238+Q238)*Escenarios!$E$7/Escenarios!$E$8</f>
        <v>0</v>
      </c>
      <c r="S238" s="22">
        <f>MAX(0,Constantes!$D$15/((Calculations!V237+Calculations!R238+Clima!$F236)^2)+Coeficientes!$D$12)</f>
        <v>2.7041007856179271</v>
      </c>
      <c r="T238" s="22">
        <f>MIN(ET_Calcs!$M236,0.8*(Calculations!V237+Calculations!R238+Clima!$F236-Calculations!S238-Constantes!$D$14))</f>
        <v>1.3314176892903342</v>
      </c>
      <c r="U238" s="22">
        <f>MAX(0,V237+R238+Clima!$F236-Calculations!S238-Calculations!T238-Constantes!$E$24)</f>
        <v>0</v>
      </c>
      <c r="V238" s="22">
        <f>V237+R238+Clima!$F236-Calculations!S238-Calculations!T238-Calculations!U238</f>
        <v>182.23519900544957</v>
      </c>
      <c r="W238" s="20"/>
      <c r="X238" s="22">
        <v>233</v>
      </c>
      <c r="Y238" s="22">
        <f>ET_Calcs!$I236*((1-Constantes!$F$21)*ET_Calcs!$K236+ET_Calcs!$L236)</f>
        <v>1.3815705196338388</v>
      </c>
      <c r="Z238" s="22">
        <f>MIN(Y238*Constantes!$F$19,0.8*(AC237+Clima!$F236-AA238-AB238-Constantes!$D$12))</f>
        <v>6.8277368765026838E-2</v>
      </c>
      <c r="AA238" s="22">
        <f>IF(Clima!$F236&gt;0.05*Constantes!$F$20,((Clima!$F236-0.05*Constantes!$F$20)^2)/(Clima!$F236+0.95*Constantes!$F$20),0)</f>
        <v>0</v>
      </c>
      <c r="AB238" s="22">
        <f>MAX(0,AC237+Clima!$F236-AA238-Constantes!$D$11)</f>
        <v>0</v>
      </c>
      <c r="AC238" s="22">
        <f>AC237+Clima!$F236-AA238-Z238-AB238</f>
        <v>26.267069342191256</v>
      </c>
      <c r="AD238" s="22">
        <f>AD237+(Coeficientes!$D$22*AB238-AE238)/Coeficientes!$D$23</f>
        <v>0</v>
      </c>
      <c r="AE238" s="22">
        <f>10*Coeficientes!$D$24*AD237/Constantes!$F$29</f>
        <v>0</v>
      </c>
      <c r="AF238" s="22">
        <f>10000*(AA238+AE238)*Escenarios!$F$7/Escenarios!$F$8</f>
        <v>0</v>
      </c>
      <c r="AG238" s="22">
        <f>MAX(0,Constantes!$D$15/((Calculations!AJ237+Calculations!AF238+Clima!$F236)^2)+Coeficientes!$D$12)</f>
        <v>0</v>
      </c>
      <c r="AH238" s="22">
        <f>MIN(ET_Calcs!$M236,0.8*(Calculations!AJ237+Calculations!AF238+Clima!$F236-Calculations!AG238-Constantes!$D$14))</f>
        <v>1.3688412955673358E-3</v>
      </c>
      <c r="AI238" s="22">
        <f>MAX(0,AJ237+AF238+Clima!$F236-Calculations!AG238-Calculations!AH238-Constantes!$E$24)</f>
        <v>0</v>
      </c>
      <c r="AJ238" s="22">
        <f>AJ237+AF238+Clima!$F236-Calculations!AG238-Calculations!AH238-Calculations!AI238</f>
        <v>41.250342210323893</v>
      </c>
      <c r="AK238" s="21"/>
    </row>
    <row r="239" spans="2:37" x14ac:dyDescent="0.25">
      <c r="B239" s="17"/>
      <c r="C239" s="22">
        <v>234</v>
      </c>
      <c r="D239" s="22">
        <f>ET_Calcs!$I237*((1-Constantes!$D$21)*ET_Calcs!$K237+ET_Calcs!$L237)</f>
        <v>1.357400260678626</v>
      </c>
      <c r="E239" s="22">
        <f>MIN(D239*Constantes!$D$19,0.8*(H238+Clima!$F237-F239-G239-Constantes!$D$12))</f>
        <v>1.3655473753004799E-2</v>
      </c>
      <c r="F239" s="22">
        <f>IF(Clima!$F237&gt;0.05*Constantes!$D$20,((Clima!$F237-0.05*Constantes!$D$20)^2)/(Clima!$F237+0.95*Constantes!$D$20),0)</f>
        <v>0</v>
      </c>
      <c r="G239" s="22">
        <f>MAX(0,H238+Clima!$F237-F239-Constantes!$D$11)</f>
        <v>0</v>
      </c>
      <c r="H239" s="22">
        <f>H238+Clima!$F237-F239-E239-G239</f>
        <v>26.253413868438251</v>
      </c>
      <c r="I239" s="20"/>
      <c r="J239" s="22">
        <v>234</v>
      </c>
      <c r="K239" s="22">
        <f>ET_Calcs!$I237*((1-Constantes!$E$21)*ET_Calcs!$K237+ET_Calcs!$L237)</f>
        <v>1.357400260678626</v>
      </c>
      <c r="L239" s="22">
        <f>MIN(K239*Constantes!$E$19,0.8*(O238+Clima!$F237-M239-N239-Constantes!$D$12))</f>
        <v>1.3655473753004799E-2</v>
      </c>
      <c r="M239" s="22">
        <f>IF(Clima!$F237&gt;0.05*Constantes!$E$20,((Clima!$F237-0.05*Constantes!$E$20)^2)/(Clima!$F237+0.95*Constantes!$E$20),0)</f>
        <v>0</v>
      </c>
      <c r="N239" s="22">
        <f>MAX(0,O238+Clima!$F237-M239-Constantes!$D$11)</f>
        <v>0</v>
      </c>
      <c r="O239" s="22">
        <f>O238+Clima!$F237-M239-L239-N239</f>
        <v>26.253413868438251</v>
      </c>
      <c r="P239" s="22">
        <f>P238+(Coeficientes!$D$22*N239-Q239)/Coeficientes!$D$23</f>
        <v>0</v>
      </c>
      <c r="Q239" s="22">
        <f>10*Coeficientes!$D$24*P238/Constantes!$E$29</f>
        <v>0</v>
      </c>
      <c r="R239" s="22">
        <f>10000*(M239+Q239)*Escenarios!$E$7/Escenarios!$E$8</f>
        <v>0</v>
      </c>
      <c r="S239" s="22">
        <f>MAX(0,Constantes!$D$15/((Calculations!V238+Calculations!R239+Clima!$F237)^2)+Coeficientes!$D$12)</f>
        <v>2.6908505657069313</v>
      </c>
      <c r="T239" s="22">
        <f>MIN(ET_Calcs!$M237,0.8*(Calculations!V238+Calculations!R239+Clima!$F237-Calculations!S239-Constantes!$D$14))</f>
        <v>1.3083372489974461</v>
      </c>
      <c r="U239" s="22">
        <f>MAX(0,V238+R239+Clima!$F237-Calculations!S239-Calculations!T239-Constantes!$E$24)</f>
        <v>0</v>
      </c>
      <c r="V239" s="22">
        <f>V238+R239+Clima!$F237-Calculations!S239-Calculations!T239-Calculations!U239</f>
        <v>178.23601119074519</v>
      </c>
      <c r="W239" s="20"/>
      <c r="X239" s="22">
        <v>234</v>
      </c>
      <c r="Y239" s="22">
        <f>ET_Calcs!$I237*((1-Constantes!$F$21)*ET_Calcs!$K237+ET_Calcs!$L237)</f>
        <v>1.357400260678626</v>
      </c>
      <c r="Z239" s="22">
        <f>MIN(Y239*Constantes!$F$19,0.8*(AC238+Clima!$F237-AA239-AB239-Constantes!$D$12))</f>
        <v>1.3655473753004799E-2</v>
      </c>
      <c r="AA239" s="22">
        <f>IF(Clima!$F237&gt;0.05*Constantes!$F$20,((Clima!$F237-0.05*Constantes!$F$20)^2)/(Clima!$F237+0.95*Constantes!$F$20),0)</f>
        <v>0</v>
      </c>
      <c r="AB239" s="22">
        <f>MAX(0,AC238+Clima!$F237-AA239-Constantes!$D$11)</f>
        <v>0</v>
      </c>
      <c r="AC239" s="22">
        <f>AC238+Clima!$F237-AA239-Z239-AB239</f>
        <v>26.253413868438251</v>
      </c>
      <c r="AD239" s="22">
        <f>AD238+(Coeficientes!$D$22*AB239-AE239)/Coeficientes!$D$23</f>
        <v>0</v>
      </c>
      <c r="AE239" s="22">
        <f>10*Coeficientes!$D$24*AD238/Constantes!$F$29</f>
        <v>0</v>
      </c>
      <c r="AF239" s="22">
        <f>10000*(AA239+AE239)*Escenarios!$F$7/Escenarios!$F$8</f>
        <v>0</v>
      </c>
      <c r="AG239" s="22">
        <f>MAX(0,Constantes!$D$15/((Calculations!AJ238+Calculations!AF239+Clima!$F237)^2)+Coeficientes!$D$12)</f>
        <v>0</v>
      </c>
      <c r="AH239" s="22">
        <f>MIN(ET_Calcs!$M237,0.8*(Calculations!AJ238+Calculations!AF239+Clima!$F237-Calculations!AG239-Constantes!$D$14))</f>
        <v>2.7376825911460404E-4</v>
      </c>
      <c r="AI239" s="22">
        <f>MAX(0,AJ238+AF239+Clima!$F237-Calculations!AG239-Calculations!AH239-Constantes!$E$24)</f>
        <v>0</v>
      </c>
      <c r="AJ239" s="22">
        <f>AJ238+AF239+Clima!$F237-Calculations!AG239-Calculations!AH239-Calculations!AI239</f>
        <v>41.25006844206478</v>
      </c>
      <c r="AK239" s="21"/>
    </row>
    <row r="240" spans="2:37" x14ac:dyDescent="0.25">
      <c r="B240" s="17"/>
      <c r="C240" s="22">
        <v>235</v>
      </c>
      <c r="D240" s="22">
        <f>ET_Calcs!$I238*((1-Constantes!$D$21)*ET_Calcs!$K238+ET_Calcs!$L238)</f>
        <v>0</v>
      </c>
      <c r="E240" s="22">
        <f>MIN(D240*Constantes!$D$19,0.8*(H239+Clima!$F238-F240-G240-Constantes!$D$12))</f>
        <v>0</v>
      </c>
      <c r="F240" s="22">
        <f>IF(Clima!$F238&gt;0.05*Constantes!$D$20,((Clima!$F238-0.05*Constantes!$D$20)^2)/(Clima!$F238+0.95*Constantes!$D$20),0)</f>
        <v>0</v>
      </c>
      <c r="G240" s="22">
        <f>MAX(0,H239+Clima!$F238-F240-Constantes!$D$11)</f>
        <v>0</v>
      </c>
      <c r="H240" s="22">
        <f>H239+Clima!$F238-F240-E240-G240</f>
        <v>26.253413868438251</v>
      </c>
      <c r="I240" s="20"/>
      <c r="J240" s="22">
        <v>235</v>
      </c>
      <c r="K240" s="22">
        <f>ET_Calcs!$I238*((1-Constantes!$E$21)*ET_Calcs!$K238+ET_Calcs!$L238)</f>
        <v>0</v>
      </c>
      <c r="L240" s="22">
        <f>MIN(K240*Constantes!$E$19,0.8*(O239+Clima!$F238-M240-N240-Constantes!$D$12))</f>
        <v>0</v>
      </c>
      <c r="M240" s="22">
        <f>IF(Clima!$F238&gt;0.05*Constantes!$E$20,((Clima!$F238-0.05*Constantes!$E$20)^2)/(Clima!$F238+0.95*Constantes!$E$20),0)</f>
        <v>0</v>
      </c>
      <c r="N240" s="22">
        <f>MAX(0,O239+Clima!$F238-M240-Constantes!$D$11)</f>
        <v>0</v>
      </c>
      <c r="O240" s="22">
        <f>O239+Clima!$F238-M240-L240-N240</f>
        <v>26.253413868438251</v>
      </c>
      <c r="P240" s="22">
        <f>P239+(Coeficientes!$D$22*N240-Q240)/Coeficientes!$D$23</f>
        <v>0</v>
      </c>
      <c r="Q240" s="22">
        <f>10*Coeficientes!$D$24*P239/Constantes!$E$29</f>
        <v>0</v>
      </c>
      <c r="R240" s="22">
        <f>10000*(M240+Q240)*Escenarios!$E$7/Escenarios!$E$8</f>
        <v>0</v>
      </c>
      <c r="S240" s="22">
        <f>MAX(0,Constantes!$D$15/((Calculations!V239+Calculations!R240+Clima!$F238)^2)+Coeficientes!$D$12)</f>
        <v>2.6768217848087321</v>
      </c>
      <c r="T240" s="22">
        <f>MIN(ET_Calcs!$M238,0.8*(Calculations!V239+Calculations!R240+Clima!$F238-Calculations!S240-Constantes!$D$14))</f>
        <v>0</v>
      </c>
      <c r="U240" s="22">
        <f>MAX(0,V239+R240+Clima!$F238-Calculations!S240-Calculations!T240-Constantes!$E$24)</f>
        <v>0</v>
      </c>
      <c r="V240" s="22">
        <f>V239+R240+Clima!$F238-Calculations!S240-Calculations!T240-Calculations!U240</f>
        <v>175.55918940593645</v>
      </c>
      <c r="W240" s="20"/>
      <c r="X240" s="22">
        <v>235</v>
      </c>
      <c r="Y240" s="22">
        <f>ET_Calcs!$I238*((1-Constantes!$F$21)*ET_Calcs!$K238+ET_Calcs!$L238)</f>
        <v>0</v>
      </c>
      <c r="Z240" s="22">
        <f>MIN(Y240*Constantes!$F$19,0.8*(AC239+Clima!$F238-AA240-AB240-Constantes!$D$12))</f>
        <v>0</v>
      </c>
      <c r="AA240" s="22">
        <f>IF(Clima!$F238&gt;0.05*Constantes!$F$20,((Clima!$F238-0.05*Constantes!$F$20)^2)/(Clima!$F238+0.95*Constantes!$F$20),0)</f>
        <v>0</v>
      </c>
      <c r="AB240" s="22">
        <f>MAX(0,AC239+Clima!$F238-AA240-Constantes!$D$11)</f>
        <v>0</v>
      </c>
      <c r="AC240" s="22">
        <f>AC239+Clima!$F238-AA240-Z240-AB240</f>
        <v>26.253413868438251</v>
      </c>
      <c r="AD240" s="22">
        <f>AD239+(Coeficientes!$D$22*AB240-AE240)/Coeficientes!$D$23</f>
        <v>0</v>
      </c>
      <c r="AE240" s="22">
        <f>10*Coeficientes!$D$24*AD239/Constantes!$F$29</f>
        <v>0</v>
      </c>
      <c r="AF240" s="22">
        <f>10000*(AA240+AE240)*Escenarios!$F$7/Escenarios!$F$8</f>
        <v>0</v>
      </c>
      <c r="AG240" s="22">
        <f>MAX(0,Constantes!$D$15/((Calculations!AJ239+Calculations!AF240+Clima!$F238)^2)+Coeficientes!$D$12)</f>
        <v>0</v>
      </c>
      <c r="AH240" s="22">
        <f>MIN(ET_Calcs!$M238,0.8*(Calculations!AJ239+Calculations!AF240+Clima!$F238-Calculations!AG240-Constantes!$D$14))</f>
        <v>0</v>
      </c>
      <c r="AI240" s="22">
        <f>MAX(0,AJ239+AF240+Clima!$F238-Calculations!AG240-Calculations!AH240-Constantes!$E$24)</f>
        <v>0</v>
      </c>
      <c r="AJ240" s="22">
        <f>AJ239+AF240+Clima!$F238-Calculations!AG240-Calculations!AH240-Calculations!AI240</f>
        <v>41.25006844206478</v>
      </c>
      <c r="AK240" s="21"/>
    </row>
    <row r="241" spans="2:37" x14ac:dyDescent="0.25">
      <c r="B241" s="17"/>
      <c r="C241" s="22">
        <v>236</v>
      </c>
      <c r="D241" s="22">
        <f>ET_Calcs!$I239*((1-Constantes!$D$21)*ET_Calcs!$K239+ET_Calcs!$L239)</f>
        <v>0</v>
      </c>
      <c r="E241" s="22">
        <f>MIN(D241*Constantes!$D$19,0.8*(H240+Clima!$F239-F241-G241-Constantes!$D$12))</f>
        <v>0</v>
      </c>
      <c r="F241" s="22">
        <f>IF(Clima!$F239&gt;0.05*Constantes!$D$20,((Clima!$F239-0.05*Constantes!$D$20)^2)/(Clima!$F239+0.95*Constantes!$D$20),0)</f>
        <v>0</v>
      </c>
      <c r="G241" s="22">
        <f>MAX(0,H240+Clima!$F239-F241-Constantes!$D$11)</f>
        <v>0</v>
      </c>
      <c r="H241" s="22">
        <f>H240+Clima!$F239-F241-E241-G241</f>
        <v>26.253413868438251</v>
      </c>
      <c r="I241" s="20"/>
      <c r="J241" s="22">
        <v>236</v>
      </c>
      <c r="K241" s="22">
        <f>ET_Calcs!$I239*((1-Constantes!$E$21)*ET_Calcs!$K239+ET_Calcs!$L239)</f>
        <v>0</v>
      </c>
      <c r="L241" s="22">
        <f>MIN(K241*Constantes!$E$19,0.8*(O240+Clima!$F239-M241-N241-Constantes!$D$12))</f>
        <v>0</v>
      </c>
      <c r="M241" s="22">
        <f>IF(Clima!$F239&gt;0.05*Constantes!$E$20,((Clima!$F239-0.05*Constantes!$E$20)^2)/(Clima!$F239+0.95*Constantes!$E$20),0)</f>
        <v>0</v>
      </c>
      <c r="N241" s="22">
        <f>MAX(0,O240+Clima!$F239-M241-Constantes!$D$11)</f>
        <v>0</v>
      </c>
      <c r="O241" s="22">
        <f>O240+Clima!$F239-M241-L241-N241</f>
        <v>26.253413868438251</v>
      </c>
      <c r="P241" s="22">
        <f>P240+(Coeficientes!$D$22*N241-Q241)/Coeficientes!$D$23</f>
        <v>0</v>
      </c>
      <c r="Q241" s="22">
        <f>10*Coeficientes!$D$24*P240/Constantes!$E$29</f>
        <v>0</v>
      </c>
      <c r="R241" s="22">
        <f>10000*(M241+Q241)*Escenarios!$E$7/Escenarios!$E$8</f>
        <v>0</v>
      </c>
      <c r="S241" s="22">
        <f>MAX(0,Constantes!$D$15/((Calculations!V240+Calculations!R241+Clima!$F239)^2)+Coeficientes!$D$12)</f>
        <v>2.666891394020618</v>
      </c>
      <c r="T241" s="22">
        <f>MIN(ET_Calcs!$M239,0.8*(Calculations!V240+Calculations!R241+Clima!$F239-Calculations!S241-Constantes!$D$14))</f>
        <v>0</v>
      </c>
      <c r="U241" s="22">
        <f>MAX(0,V240+R241+Clima!$F239-Calculations!S241-Calculations!T241-Constantes!$E$24)</f>
        <v>0</v>
      </c>
      <c r="V241" s="22">
        <f>V240+R241+Clima!$F239-Calculations!S241-Calculations!T241-Calculations!U241</f>
        <v>172.89229801191584</v>
      </c>
      <c r="W241" s="20"/>
      <c r="X241" s="22">
        <v>236</v>
      </c>
      <c r="Y241" s="22">
        <f>ET_Calcs!$I239*((1-Constantes!$F$21)*ET_Calcs!$K239+ET_Calcs!$L239)</f>
        <v>0</v>
      </c>
      <c r="Z241" s="22">
        <f>MIN(Y241*Constantes!$F$19,0.8*(AC240+Clima!$F239-AA241-AB241-Constantes!$D$12))</f>
        <v>0</v>
      </c>
      <c r="AA241" s="22">
        <f>IF(Clima!$F239&gt;0.05*Constantes!$F$20,((Clima!$F239-0.05*Constantes!$F$20)^2)/(Clima!$F239+0.95*Constantes!$F$20),0)</f>
        <v>0</v>
      </c>
      <c r="AB241" s="22">
        <f>MAX(0,AC240+Clima!$F239-AA241-Constantes!$D$11)</f>
        <v>0</v>
      </c>
      <c r="AC241" s="22">
        <f>AC240+Clima!$F239-AA241-Z241-AB241</f>
        <v>26.253413868438251</v>
      </c>
      <c r="AD241" s="22">
        <f>AD240+(Coeficientes!$D$22*AB241-AE241)/Coeficientes!$D$23</f>
        <v>0</v>
      </c>
      <c r="AE241" s="22">
        <f>10*Coeficientes!$D$24*AD240/Constantes!$F$29</f>
        <v>0</v>
      </c>
      <c r="AF241" s="22">
        <f>10000*(AA241+AE241)*Escenarios!$F$7/Escenarios!$F$8</f>
        <v>0</v>
      </c>
      <c r="AG241" s="22">
        <f>MAX(0,Constantes!$D$15/((Calculations!AJ240+Calculations!AF241+Clima!$F239)^2)+Coeficientes!$D$12)</f>
        <v>0</v>
      </c>
      <c r="AH241" s="22">
        <f>MIN(ET_Calcs!$M239,0.8*(Calculations!AJ240+Calculations!AF241+Clima!$F239-Calculations!AG241-Constantes!$D$14))</f>
        <v>0</v>
      </c>
      <c r="AI241" s="22">
        <f>MAX(0,AJ240+AF241+Clima!$F239-Calculations!AG241-Calculations!AH241-Constantes!$E$24)</f>
        <v>0</v>
      </c>
      <c r="AJ241" s="22">
        <f>AJ240+AF241+Clima!$F239-Calculations!AG241-Calculations!AH241-Calculations!AI241</f>
        <v>41.25006844206478</v>
      </c>
      <c r="AK241" s="21"/>
    </row>
    <row r="242" spans="2:37" x14ac:dyDescent="0.25">
      <c r="B242" s="17"/>
      <c r="C242" s="22">
        <v>237</v>
      </c>
      <c r="D242" s="22">
        <f>ET_Calcs!$I240*((1-Constantes!$D$21)*ET_Calcs!$K240+ET_Calcs!$L240)</f>
        <v>1.4258188070439319</v>
      </c>
      <c r="E242" s="22">
        <f>MIN(D242*Constantes!$D$19,0.8*(H241+Clima!$F240-F242-G242-Constantes!$D$12))</f>
        <v>2.7310947506009597E-3</v>
      </c>
      <c r="F242" s="22">
        <f>IF(Clima!$F240&gt;0.05*Constantes!$D$20,((Clima!$F240-0.05*Constantes!$D$20)^2)/(Clima!$F240+0.95*Constantes!$D$20),0)</f>
        <v>0</v>
      </c>
      <c r="G242" s="22">
        <f>MAX(0,H241+Clima!$F240-F242-Constantes!$D$11)</f>
        <v>0</v>
      </c>
      <c r="H242" s="22">
        <f>H241+Clima!$F240-F242-E242-G242</f>
        <v>26.25068277368765</v>
      </c>
      <c r="I242" s="20"/>
      <c r="J242" s="22">
        <v>237</v>
      </c>
      <c r="K242" s="22">
        <f>ET_Calcs!$I240*((1-Constantes!$E$21)*ET_Calcs!$K240+ET_Calcs!$L240)</f>
        <v>1.4258188070439319</v>
      </c>
      <c r="L242" s="22">
        <f>MIN(K242*Constantes!$E$19,0.8*(O241+Clima!$F240-M242-N242-Constantes!$D$12))</f>
        <v>2.7310947506009597E-3</v>
      </c>
      <c r="M242" s="22">
        <f>IF(Clima!$F240&gt;0.05*Constantes!$E$20,((Clima!$F240-0.05*Constantes!$E$20)^2)/(Clima!$F240+0.95*Constantes!$E$20),0)</f>
        <v>0</v>
      </c>
      <c r="N242" s="22">
        <f>MAX(0,O241+Clima!$F240-M242-Constantes!$D$11)</f>
        <v>0</v>
      </c>
      <c r="O242" s="22">
        <f>O241+Clima!$F240-M242-L242-N242</f>
        <v>26.25068277368765</v>
      </c>
      <c r="P242" s="22">
        <f>P241+(Coeficientes!$D$22*N242-Q242)/Coeficientes!$D$23</f>
        <v>0</v>
      </c>
      <c r="Q242" s="22">
        <f>10*Coeficientes!$D$24*P241/Constantes!$E$29</f>
        <v>0</v>
      </c>
      <c r="R242" s="22">
        <f>10000*(M242+Q242)*Escenarios!$E$7/Escenarios!$E$8</f>
        <v>0</v>
      </c>
      <c r="S242" s="22">
        <f>MAX(0,Constantes!$D$15/((Calculations!V241+Calculations!R242+Clima!$F240)^2)+Coeficientes!$D$12)</f>
        <v>2.6565356284136787</v>
      </c>
      <c r="T242" s="22">
        <f>MIN(ET_Calcs!$M240,0.8*(Calculations!V241+Calculations!R242+Clima!$F240-Calculations!S242-Constantes!$D$14))</f>
        <v>1.3744016314222929</v>
      </c>
      <c r="U242" s="22">
        <f>MAX(0,V241+R242+Clima!$F240-Calculations!S242-Calculations!T242-Constantes!$E$24)</f>
        <v>0</v>
      </c>
      <c r="V242" s="22">
        <f>V241+R242+Clima!$F240-Calculations!S242-Calculations!T242-Calculations!U242</f>
        <v>168.86136075207986</v>
      </c>
      <c r="W242" s="20"/>
      <c r="X242" s="22">
        <v>237</v>
      </c>
      <c r="Y242" s="22">
        <f>ET_Calcs!$I240*((1-Constantes!$F$21)*ET_Calcs!$K240+ET_Calcs!$L240)</f>
        <v>1.4258188070439319</v>
      </c>
      <c r="Z242" s="22">
        <f>MIN(Y242*Constantes!$F$19,0.8*(AC241+Clima!$F240-AA242-AB242-Constantes!$D$12))</f>
        <v>2.7310947506009597E-3</v>
      </c>
      <c r="AA242" s="22">
        <f>IF(Clima!$F240&gt;0.05*Constantes!$F$20,((Clima!$F240-0.05*Constantes!$F$20)^2)/(Clima!$F240+0.95*Constantes!$F$20),0)</f>
        <v>0</v>
      </c>
      <c r="AB242" s="22">
        <f>MAX(0,AC241+Clima!$F240-AA242-Constantes!$D$11)</f>
        <v>0</v>
      </c>
      <c r="AC242" s="22">
        <f>AC241+Clima!$F240-AA242-Z242-AB242</f>
        <v>26.25068277368765</v>
      </c>
      <c r="AD242" s="22">
        <f>AD241+(Coeficientes!$D$22*AB242-AE242)/Coeficientes!$D$23</f>
        <v>0</v>
      </c>
      <c r="AE242" s="22">
        <f>10*Coeficientes!$D$24*AD241/Constantes!$F$29</f>
        <v>0</v>
      </c>
      <c r="AF242" s="22">
        <f>10000*(AA242+AE242)*Escenarios!$F$7/Escenarios!$F$8</f>
        <v>0</v>
      </c>
      <c r="AG242" s="22">
        <f>MAX(0,Constantes!$D$15/((Calculations!AJ241+Calculations!AF242+Clima!$F240)^2)+Coeficientes!$D$12)</f>
        <v>0</v>
      </c>
      <c r="AH242" s="22">
        <f>MIN(ET_Calcs!$M240,0.8*(Calculations!AJ241+Calculations!AF242+Clima!$F240-Calculations!AG242-Constantes!$D$14))</f>
        <v>5.475365182405767E-5</v>
      </c>
      <c r="AI242" s="22">
        <f>MAX(0,AJ241+AF242+Clima!$F240-Calculations!AG242-Calculations!AH242-Constantes!$E$24)</f>
        <v>0</v>
      </c>
      <c r="AJ242" s="22">
        <f>AJ241+AF242+Clima!$F240-Calculations!AG242-Calculations!AH242-Calculations!AI242</f>
        <v>41.250013688412956</v>
      </c>
      <c r="AK242" s="21"/>
    </row>
    <row r="243" spans="2:37" x14ac:dyDescent="0.25">
      <c r="B243" s="17"/>
      <c r="C243" s="22">
        <v>238</v>
      </c>
      <c r="D243" s="22">
        <f>ET_Calcs!$I241*((1-Constantes!$D$21)*ET_Calcs!$K241+ET_Calcs!$L241)</f>
        <v>1.4876441753646079</v>
      </c>
      <c r="E243" s="22">
        <f>MIN(D243*Constantes!$D$19,0.8*(H242+Clima!$F241-F243-G243-Constantes!$D$12))</f>
        <v>5.4621895012019195E-4</v>
      </c>
      <c r="F243" s="22">
        <f>IF(Clima!$F241&gt;0.05*Constantes!$D$20,((Clima!$F241-0.05*Constantes!$D$20)^2)/(Clima!$F241+0.95*Constantes!$D$20),0)</f>
        <v>0</v>
      </c>
      <c r="G243" s="22">
        <f>MAX(0,H242+Clima!$F241-F243-Constantes!$D$11)</f>
        <v>0</v>
      </c>
      <c r="H243" s="22">
        <f>H242+Clima!$F241-F243-E243-G243</f>
        <v>26.25013655473753</v>
      </c>
      <c r="I243" s="20"/>
      <c r="J243" s="22">
        <v>238</v>
      </c>
      <c r="K243" s="22">
        <f>ET_Calcs!$I241*((1-Constantes!$E$21)*ET_Calcs!$K241+ET_Calcs!$L241)</f>
        <v>1.4876441753646079</v>
      </c>
      <c r="L243" s="22">
        <f>MIN(K243*Constantes!$E$19,0.8*(O242+Clima!$F241-M243-N243-Constantes!$D$12))</f>
        <v>5.4621895012019195E-4</v>
      </c>
      <c r="M243" s="22">
        <f>IF(Clima!$F241&gt;0.05*Constantes!$E$20,((Clima!$F241-0.05*Constantes!$E$20)^2)/(Clima!$F241+0.95*Constantes!$E$20),0)</f>
        <v>0</v>
      </c>
      <c r="N243" s="22">
        <f>MAX(0,O242+Clima!$F241-M243-Constantes!$D$11)</f>
        <v>0</v>
      </c>
      <c r="O243" s="22">
        <f>O242+Clima!$F241-M243-L243-N243</f>
        <v>26.25013655473753</v>
      </c>
      <c r="P243" s="22">
        <f>P242+(Coeficientes!$D$22*N243-Q243)/Coeficientes!$D$23</f>
        <v>0</v>
      </c>
      <c r="Q243" s="22">
        <f>10*Coeficientes!$D$24*P242/Constantes!$E$29</f>
        <v>0</v>
      </c>
      <c r="R243" s="22">
        <f>10000*(M243+Q243)*Escenarios!$E$7/Escenarios!$E$8</f>
        <v>0</v>
      </c>
      <c r="S243" s="22">
        <f>MAX(0,Constantes!$D$15/((Calculations!V242+Calculations!R243+Clima!$F241)^2)+Coeficientes!$D$12)</f>
        <v>2.6399420391751636</v>
      </c>
      <c r="T243" s="22">
        <f>MIN(ET_Calcs!$M241,0.8*(Calculations!V242+Calculations!R243+Clima!$F241-Calculations!S243-Constantes!$D$14))</f>
        <v>1.4339348205810962</v>
      </c>
      <c r="U243" s="22">
        <f>MAX(0,V242+R243+Clima!$F241-Calculations!S243-Calculations!T243-Constantes!$E$24)</f>
        <v>0</v>
      </c>
      <c r="V243" s="22">
        <f>V242+R243+Clima!$F241-Calculations!S243-Calculations!T243-Calculations!U243</f>
        <v>164.78748389232359</v>
      </c>
      <c r="W243" s="20"/>
      <c r="X243" s="22">
        <v>238</v>
      </c>
      <c r="Y243" s="22">
        <f>ET_Calcs!$I241*((1-Constantes!$F$21)*ET_Calcs!$K241+ET_Calcs!$L241)</f>
        <v>1.4876441753646079</v>
      </c>
      <c r="Z243" s="22">
        <f>MIN(Y243*Constantes!$F$19,0.8*(AC242+Clima!$F241-AA243-AB243-Constantes!$D$12))</f>
        <v>5.4621895012019195E-4</v>
      </c>
      <c r="AA243" s="22">
        <f>IF(Clima!$F241&gt;0.05*Constantes!$F$20,((Clima!$F241-0.05*Constantes!$F$20)^2)/(Clima!$F241+0.95*Constantes!$F$20),0)</f>
        <v>0</v>
      </c>
      <c r="AB243" s="22">
        <f>MAX(0,AC242+Clima!$F241-AA243-Constantes!$D$11)</f>
        <v>0</v>
      </c>
      <c r="AC243" s="22">
        <f>AC242+Clima!$F241-AA243-Z243-AB243</f>
        <v>26.25013655473753</v>
      </c>
      <c r="AD243" s="22">
        <f>AD242+(Coeficientes!$D$22*AB243-AE243)/Coeficientes!$D$23</f>
        <v>0</v>
      </c>
      <c r="AE243" s="22">
        <f>10*Coeficientes!$D$24*AD242/Constantes!$F$29</f>
        <v>0</v>
      </c>
      <c r="AF243" s="22">
        <f>10000*(AA243+AE243)*Escenarios!$F$7/Escenarios!$F$8</f>
        <v>0</v>
      </c>
      <c r="AG243" s="22">
        <f>MAX(0,Constantes!$D$15/((Calculations!AJ242+Calculations!AF243+Clima!$F241)^2)+Coeficientes!$D$12)</f>
        <v>0</v>
      </c>
      <c r="AH243" s="22">
        <f>MIN(ET_Calcs!$M241,0.8*(Calculations!AJ242+Calculations!AF243+Clima!$F241-Calculations!AG243-Constantes!$D$14))</f>
        <v>1.0950730364811534E-5</v>
      </c>
      <c r="AI243" s="22">
        <f>MAX(0,AJ242+AF243+Clima!$F241-Calculations!AG243-Calculations!AH243-Constantes!$E$24)</f>
        <v>0</v>
      </c>
      <c r="AJ243" s="22">
        <f>AJ242+AF243+Clima!$F241-Calculations!AG243-Calculations!AH243-Calculations!AI243</f>
        <v>41.250002737682593</v>
      </c>
      <c r="AK243" s="21"/>
    </row>
    <row r="244" spans="2:37" x14ac:dyDescent="0.25">
      <c r="B244" s="17"/>
      <c r="C244" s="22">
        <v>239</v>
      </c>
      <c r="D244" s="22">
        <f>ET_Calcs!$I242*((1-Constantes!$D$21)*ET_Calcs!$K242+ET_Calcs!$L242)</f>
        <v>1.4585126158272523</v>
      </c>
      <c r="E244" s="22">
        <f>MIN(D244*Constantes!$D$19,0.8*(H243+Clima!$F242-F244-G244-Constantes!$D$12))</f>
        <v>1.092437900240384E-4</v>
      </c>
      <c r="F244" s="22">
        <f>IF(Clima!$F242&gt;0.05*Constantes!$D$20,((Clima!$F242-0.05*Constantes!$D$20)^2)/(Clima!$F242+0.95*Constantes!$D$20),0)</f>
        <v>0</v>
      </c>
      <c r="G244" s="22">
        <f>MAX(0,H243+Clima!$F242-F244-Constantes!$D$11)</f>
        <v>0</v>
      </c>
      <c r="H244" s="22">
        <f>H243+Clima!$F242-F244-E244-G244</f>
        <v>26.250027310947505</v>
      </c>
      <c r="I244" s="20"/>
      <c r="J244" s="22">
        <v>239</v>
      </c>
      <c r="K244" s="22">
        <f>ET_Calcs!$I242*((1-Constantes!$E$21)*ET_Calcs!$K242+ET_Calcs!$L242)</f>
        <v>1.4585126158272523</v>
      </c>
      <c r="L244" s="22">
        <f>MIN(K244*Constantes!$E$19,0.8*(O243+Clima!$F242-M244-N244-Constantes!$D$12))</f>
        <v>1.092437900240384E-4</v>
      </c>
      <c r="M244" s="22">
        <f>IF(Clima!$F242&gt;0.05*Constantes!$E$20,((Clima!$F242-0.05*Constantes!$E$20)^2)/(Clima!$F242+0.95*Constantes!$E$20),0)</f>
        <v>0</v>
      </c>
      <c r="N244" s="22">
        <f>MAX(0,O243+Clima!$F242-M244-Constantes!$D$11)</f>
        <v>0</v>
      </c>
      <c r="O244" s="22">
        <f>O243+Clima!$F242-M244-L244-N244</f>
        <v>26.250027310947505</v>
      </c>
      <c r="P244" s="22">
        <f>P243+(Coeficientes!$D$22*N244-Q244)/Coeficientes!$D$23</f>
        <v>0</v>
      </c>
      <c r="Q244" s="22">
        <f>10*Coeficientes!$D$24*P243/Constantes!$E$29</f>
        <v>0</v>
      </c>
      <c r="R244" s="22">
        <f>10000*(M244+Q244)*Escenarios!$E$7/Escenarios!$E$8</f>
        <v>0</v>
      </c>
      <c r="S244" s="22">
        <f>MAX(0,Constantes!$D$15/((Calculations!V243+Calculations!R244+Clima!$F242)^2)+Coeficientes!$D$12)</f>
        <v>2.6219192710552193</v>
      </c>
      <c r="T244" s="22">
        <f>MIN(ET_Calcs!$M242,0.8*(Calculations!V243+Calculations!R244+Clima!$F242-Calculations!S244-Constantes!$D$14))</f>
        <v>1.4060535089044157</v>
      </c>
      <c r="U244" s="22">
        <f>MAX(0,V243+R244+Clima!$F242-Calculations!S244-Calculations!T244-Constantes!$E$24)</f>
        <v>0</v>
      </c>
      <c r="V244" s="22">
        <f>V243+R244+Clima!$F242-Calculations!S244-Calculations!T244-Calculations!U244</f>
        <v>160.75951111236395</v>
      </c>
      <c r="W244" s="20"/>
      <c r="X244" s="22">
        <v>239</v>
      </c>
      <c r="Y244" s="22">
        <f>ET_Calcs!$I242*((1-Constantes!$F$21)*ET_Calcs!$K242+ET_Calcs!$L242)</f>
        <v>1.4585126158272523</v>
      </c>
      <c r="Z244" s="22">
        <f>MIN(Y244*Constantes!$F$19,0.8*(AC243+Clima!$F242-AA244-AB244-Constantes!$D$12))</f>
        <v>1.092437900240384E-4</v>
      </c>
      <c r="AA244" s="22">
        <f>IF(Clima!$F242&gt;0.05*Constantes!$F$20,((Clima!$F242-0.05*Constantes!$F$20)^2)/(Clima!$F242+0.95*Constantes!$F$20),0)</f>
        <v>0</v>
      </c>
      <c r="AB244" s="22">
        <f>MAX(0,AC243+Clima!$F242-AA244-Constantes!$D$11)</f>
        <v>0</v>
      </c>
      <c r="AC244" s="22">
        <f>AC243+Clima!$F242-AA244-Z244-AB244</f>
        <v>26.250027310947505</v>
      </c>
      <c r="AD244" s="22">
        <f>AD243+(Coeficientes!$D$22*AB244-AE244)/Coeficientes!$D$23</f>
        <v>0</v>
      </c>
      <c r="AE244" s="22">
        <f>10*Coeficientes!$D$24*AD243/Constantes!$F$29</f>
        <v>0</v>
      </c>
      <c r="AF244" s="22">
        <f>10000*(AA244+AE244)*Escenarios!$F$7/Escenarios!$F$8</f>
        <v>0</v>
      </c>
      <c r="AG244" s="22">
        <f>MAX(0,Constantes!$D$15/((Calculations!AJ243+Calculations!AF244+Clima!$F242)^2)+Coeficientes!$D$12)</f>
        <v>0</v>
      </c>
      <c r="AH244" s="22">
        <f>MIN(ET_Calcs!$M242,0.8*(Calculations!AJ243+Calculations!AF244+Clima!$F242-Calculations!AG244-Constantes!$D$14))</f>
        <v>2.1901460740991753E-6</v>
      </c>
      <c r="AI244" s="22">
        <f>MAX(0,AJ243+AF244+Clima!$F242-Calculations!AG244-Calculations!AH244-Constantes!$E$24)</f>
        <v>0</v>
      </c>
      <c r="AJ244" s="22">
        <f>AJ243+AF244+Clima!$F242-Calculations!AG244-Calculations!AH244-Calculations!AI244</f>
        <v>41.250000547536516</v>
      </c>
      <c r="AK244" s="21"/>
    </row>
    <row r="245" spans="2:37" x14ac:dyDescent="0.25">
      <c r="B245" s="17"/>
      <c r="C245" s="22">
        <v>240</v>
      </c>
      <c r="D245" s="22">
        <f>ET_Calcs!$I243*((1-Constantes!$D$21)*ET_Calcs!$K243+ET_Calcs!$L243)</f>
        <v>1.5337053589682494</v>
      </c>
      <c r="E245" s="22">
        <f>MIN(D245*Constantes!$D$19,0.8*(H244+Clima!$F243-F245-G245-Constantes!$D$12))</f>
        <v>2.1848758004239246E-5</v>
      </c>
      <c r="F245" s="22">
        <f>IF(Clima!$F243&gt;0.05*Constantes!$D$20,((Clima!$F243-0.05*Constantes!$D$20)^2)/(Clima!$F243+0.95*Constantes!$D$20),0)</f>
        <v>0</v>
      </c>
      <c r="G245" s="22">
        <f>MAX(0,H244+Clima!$F243-F245-Constantes!$D$11)</f>
        <v>0</v>
      </c>
      <c r="H245" s="22">
        <f>H244+Clima!$F243-F245-E245-G245</f>
        <v>26.250005462189502</v>
      </c>
      <c r="I245" s="20"/>
      <c r="J245" s="22">
        <v>240</v>
      </c>
      <c r="K245" s="22">
        <f>ET_Calcs!$I243*((1-Constantes!$E$21)*ET_Calcs!$K243+ET_Calcs!$L243)</f>
        <v>1.5337053589682494</v>
      </c>
      <c r="L245" s="22">
        <f>MIN(K245*Constantes!$E$19,0.8*(O244+Clima!$F243-M245-N245-Constantes!$D$12))</f>
        <v>2.1848758004239246E-5</v>
      </c>
      <c r="M245" s="22">
        <f>IF(Clima!$F243&gt;0.05*Constantes!$E$20,((Clima!$F243-0.05*Constantes!$E$20)^2)/(Clima!$F243+0.95*Constantes!$E$20),0)</f>
        <v>0</v>
      </c>
      <c r="N245" s="22">
        <f>MAX(0,O244+Clima!$F243-M245-Constantes!$D$11)</f>
        <v>0</v>
      </c>
      <c r="O245" s="22">
        <f>O244+Clima!$F243-M245-L245-N245</f>
        <v>26.250005462189502</v>
      </c>
      <c r="P245" s="22">
        <f>P244+(Coeficientes!$D$22*N245-Q245)/Coeficientes!$D$23</f>
        <v>0</v>
      </c>
      <c r="Q245" s="22">
        <f>10*Coeficientes!$D$24*P244/Constantes!$E$29</f>
        <v>0</v>
      </c>
      <c r="R245" s="22">
        <f>10000*(M245+Q245)*Escenarios!$E$7/Escenarios!$E$8</f>
        <v>0</v>
      </c>
      <c r="S245" s="22">
        <f>MAX(0,Constantes!$D$15/((Calculations!V244+Calculations!R245+Clima!$F243)^2)+Coeficientes!$D$12)</f>
        <v>2.6027356138228495</v>
      </c>
      <c r="T245" s="22">
        <f>MIN(ET_Calcs!$M243,0.8*(Calculations!V244+Calculations!R245+Clima!$F243-Calculations!S245-Constantes!$D$14))</f>
        <v>1.4784637526516315</v>
      </c>
      <c r="U245" s="22">
        <f>MAX(0,V244+R245+Clima!$F243-Calculations!S245-Calculations!T245-Constantes!$E$24)</f>
        <v>0</v>
      </c>
      <c r="V245" s="22">
        <f>V244+R245+Clima!$F243-Calculations!S245-Calculations!T245-Calculations!U245</f>
        <v>156.67831174588946</v>
      </c>
      <c r="W245" s="20"/>
      <c r="X245" s="22">
        <v>240</v>
      </c>
      <c r="Y245" s="22">
        <f>ET_Calcs!$I243*((1-Constantes!$F$21)*ET_Calcs!$K243+ET_Calcs!$L243)</f>
        <v>1.5337053589682494</v>
      </c>
      <c r="Z245" s="22">
        <f>MIN(Y245*Constantes!$F$19,0.8*(AC244+Clima!$F243-AA245-AB245-Constantes!$D$12))</f>
        <v>2.1848758004239246E-5</v>
      </c>
      <c r="AA245" s="22">
        <f>IF(Clima!$F243&gt;0.05*Constantes!$F$20,((Clima!$F243-0.05*Constantes!$F$20)^2)/(Clima!$F243+0.95*Constantes!$F$20),0)</f>
        <v>0</v>
      </c>
      <c r="AB245" s="22">
        <f>MAX(0,AC244+Clima!$F243-AA245-Constantes!$D$11)</f>
        <v>0</v>
      </c>
      <c r="AC245" s="22">
        <f>AC244+Clima!$F243-AA245-Z245-AB245</f>
        <v>26.250005462189502</v>
      </c>
      <c r="AD245" s="22">
        <f>AD244+(Coeficientes!$D$22*AB245-AE245)/Coeficientes!$D$23</f>
        <v>0</v>
      </c>
      <c r="AE245" s="22">
        <f>10*Coeficientes!$D$24*AD244/Constantes!$F$29</f>
        <v>0</v>
      </c>
      <c r="AF245" s="22">
        <f>10000*(AA245+AE245)*Escenarios!$F$7/Escenarios!$F$8</f>
        <v>0</v>
      </c>
      <c r="AG245" s="22">
        <f>MAX(0,Constantes!$D$15/((Calculations!AJ244+Calculations!AF245+Clima!$F243)^2)+Coeficientes!$D$12)</f>
        <v>0</v>
      </c>
      <c r="AH245" s="22">
        <f>MIN(ET_Calcs!$M243,0.8*(Calculations!AJ244+Calculations!AF245+Clima!$F243-Calculations!AG245-Constantes!$D$14))</f>
        <v>4.380292125460983E-7</v>
      </c>
      <c r="AI245" s="22">
        <f>MAX(0,AJ244+AF245+Clima!$F243-Calculations!AG245-Calculations!AH245-Constantes!$E$24)</f>
        <v>0</v>
      </c>
      <c r="AJ245" s="22">
        <f>AJ244+AF245+Clima!$F243-Calculations!AG245-Calculations!AH245-Calculations!AI245</f>
        <v>41.250000109507305</v>
      </c>
      <c r="AK245" s="21"/>
    </row>
    <row r="246" spans="2:37" x14ac:dyDescent="0.25">
      <c r="B246" s="17"/>
      <c r="C246" s="22">
        <v>241</v>
      </c>
      <c r="D246" s="22">
        <f>ET_Calcs!$I244*((1-Constantes!$D$21)*ET_Calcs!$K244+ET_Calcs!$L244)</f>
        <v>1.5337271387676625</v>
      </c>
      <c r="E246" s="22">
        <f>MIN(D246*Constantes!$D$19,0.8*(H245+Clima!$F244-F246-G246-Constantes!$D$12))</f>
        <v>4.3697516019847175E-6</v>
      </c>
      <c r="F246" s="22">
        <f>IF(Clima!$F244&gt;0.05*Constantes!$D$20,((Clima!$F244-0.05*Constantes!$D$20)^2)/(Clima!$F244+0.95*Constantes!$D$20),0)</f>
        <v>0</v>
      </c>
      <c r="G246" s="22">
        <f>MAX(0,H245+Clima!$F244-F246-Constantes!$D$11)</f>
        <v>0</v>
      </c>
      <c r="H246" s="22">
        <f>H245+Clima!$F244-F246-E246-G246</f>
        <v>26.250001092437902</v>
      </c>
      <c r="I246" s="20"/>
      <c r="J246" s="22">
        <v>241</v>
      </c>
      <c r="K246" s="22">
        <f>ET_Calcs!$I244*((1-Constantes!$E$21)*ET_Calcs!$K244+ET_Calcs!$L244)</f>
        <v>1.5337271387676625</v>
      </c>
      <c r="L246" s="22">
        <f>MIN(K246*Constantes!$E$19,0.8*(O245+Clima!$F244-M246-N246-Constantes!$D$12))</f>
        <v>4.3697516019847175E-6</v>
      </c>
      <c r="M246" s="22">
        <f>IF(Clima!$F244&gt;0.05*Constantes!$E$20,((Clima!$F244-0.05*Constantes!$E$20)^2)/(Clima!$F244+0.95*Constantes!$E$20),0)</f>
        <v>0</v>
      </c>
      <c r="N246" s="22">
        <f>MAX(0,O245+Clima!$F244-M246-Constantes!$D$11)</f>
        <v>0</v>
      </c>
      <c r="O246" s="22">
        <f>O245+Clima!$F244-M246-L246-N246</f>
        <v>26.250001092437902</v>
      </c>
      <c r="P246" s="22">
        <f>P245+(Coeficientes!$D$22*N246-Q246)/Coeficientes!$D$23</f>
        <v>0</v>
      </c>
      <c r="Q246" s="22">
        <f>10*Coeficientes!$D$24*P245/Constantes!$E$29</f>
        <v>0</v>
      </c>
      <c r="R246" s="22">
        <f>10000*(M246+Q246)*Escenarios!$E$7/Escenarios!$E$8</f>
        <v>0</v>
      </c>
      <c r="S246" s="22">
        <f>MAX(0,Constantes!$D$15/((Calculations!V245+Calculations!R246+Clima!$F244)^2)+Coeficientes!$D$12)</f>
        <v>2.5817699629616881</v>
      </c>
      <c r="T246" s="22">
        <f>MIN(ET_Calcs!$M244,0.8*(Calculations!V245+Calculations!R246+Clima!$F244-Calculations!S246-Constantes!$D$14))</f>
        <v>1.4786007636701863</v>
      </c>
      <c r="U246" s="22">
        <f>MAX(0,V245+R246+Clima!$F244-Calculations!S246-Calculations!T246-Constantes!$E$24)</f>
        <v>0</v>
      </c>
      <c r="V246" s="22">
        <f>V245+R246+Clima!$F244-Calculations!S246-Calculations!T246-Calculations!U246</f>
        <v>152.61794101925759</v>
      </c>
      <c r="W246" s="20"/>
      <c r="X246" s="22">
        <v>241</v>
      </c>
      <c r="Y246" s="22">
        <f>ET_Calcs!$I244*((1-Constantes!$F$21)*ET_Calcs!$K244+ET_Calcs!$L244)</f>
        <v>1.5337271387676625</v>
      </c>
      <c r="Z246" s="22">
        <f>MIN(Y246*Constantes!$F$19,0.8*(AC245+Clima!$F244-AA246-AB246-Constantes!$D$12))</f>
        <v>4.3697516019847175E-6</v>
      </c>
      <c r="AA246" s="22">
        <f>IF(Clima!$F244&gt;0.05*Constantes!$F$20,((Clima!$F244-0.05*Constantes!$F$20)^2)/(Clima!$F244+0.95*Constantes!$F$20),0)</f>
        <v>0</v>
      </c>
      <c r="AB246" s="22">
        <f>MAX(0,AC245+Clima!$F244-AA246-Constantes!$D$11)</f>
        <v>0</v>
      </c>
      <c r="AC246" s="22">
        <f>AC245+Clima!$F244-AA246-Z246-AB246</f>
        <v>26.250001092437902</v>
      </c>
      <c r="AD246" s="22">
        <f>AD245+(Coeficientes!$D$22*AB246-AE246)/Coeficientes!$D$23</f>
        <v>0</v>
      </c>
      <c r="AE246" s="22">
        <f>10*Coeficientes!$D$24*AD245/Constantes!$F$29</f>
        <v>0</v>
      </c>
      <c r="AF246" s="22">
        <f>10000*(AA246+AE246)*Escenarios!$F$7/Escenarios!$F$8</f>
        <v>0</v>
      </c>
      <c r="AG246" s="22">
        <f>MAX(0,Constantes!$D$15/((Calculations!AJ245+Calculations!AF246+Clima!$F244)^2)+Coeficientes!$D$12)</f>
        <v>0</v>
      </c>
      <c r="AH246" s="22">
        <f>MIN(ET_Calcs!$M244,0.8*(Calculations!AJ245+Calculations!AF246+Clima!$F244-Calculations!AG246-Constantes!$D$14))</f>
        <v>8.7605843646088036E-8</v>
      </c>
      <c r="AI246" s="22">
        <f>MAX(0,AJ245+AF246+Clima!$F244-Calculations!AG246-Calculations!AH246-Constantes!$E$24)</f>
        <v>0</v>
      </c>
      <c r="AJ246" s="22">
        <f>AJ245+AF246+Clima!$F244-Calculations!AG246-Calculations!AH246-Calculations!AI246</f>
        <v>41.250000021901464</v>
      </c>
      <c r="AK246" s="21"/>
    </row>
    <row r="247" spans="2:37" x14ac:dyDescent="0.25">
      <c r="B247" s="17"/>
      <c r="C247" s="22">
        <v>242</v>
      </c>
      <c r="D247" s="22">
        <f>ET_Calcs!$I245*((1-Constantes!$D$21)*ET_Calcs!$K245+ET_Calcs!$L245)</f>
        <v>1.5208868942540394</v>
      </c>
      <c r="E247" s="22">
        <f>MIN(D247*Constantes!$D$19,0.8*(H246+Clima!$F245-F247-G247-Constantes!$D$12))</f>
        <v>8.7395032153381182E-7</v>
      </c>
      <c r="F247" s="22">
        <f>IF(Clima!$F245&gt;0.05*Constantes!$D$20,((Clima!$F245-0.05*Constantes!$D$20)^2)/(Clima!$F245+0.95*Constantes!$D$20),0)</f>
        <v>0</v>
      </c>
      <c r="G247" s="22">
        <f>MAX(0,H246+Clima!$F245-F247-Constantes!$D$11)</f>
        <v>0</v>
      </c>
      <c r="H247" s="22">
        <f>H246+Clima!$F245-F247-E247-G247</f>
        <v>26.250000218487582</v>
      </c>
      <c r="I247" s="20"/>
      <c r="J247" s="22">
        <v>242</v>
      </c>
      <c r="K247" s="22">
        <f>ET_Calcs!$I245*((1-Constantes!$E$21)*ET_Calcs!$K245+ET_Calcs!$L245)</f>
        <v>1.5208868942540394</v>
      </c>
      <c r="L247" s="22">
        <f>MIN(K247*Constantes!$E$19,0.8*(O246+Clima!$F245-M247-N247-Constantes!$D$12))</f>
        <v>8.7395032153381182E-7</v>
      </c>
      <c r="M247" s="22">
        <f>IF(Clima!$F245&gt;0.05*Constantes!$E$20,((Clima!$F245-0.05*Constantes!$E$20)^2)/(Clima!$F245+0.95*Constantes!$E$20),0)</f>
        <v>0</v>
      </c>
      <c r="N247" s="22">
        <f>MAX(0,O246+Clima!$F245-M247-Constantes!$D$11)</f>
        <v>0</v>
      </c>
      <c r="O247" s="22">
        <f>O246+Clima!$F245-M247-L247-N247</f>
        <v>26.250000218487582</v>
      </c>
      <c r="P247" s="22">
        <f>P246+(Coeficientes!$D$22*N247-Q247)/Coeficientes!$D$23</f>
        <v>0</v>
      </c>
      <c r="Q247" s="22">
        <f>10*Coeficientes!$D$24*P246/Constantes!$E$29</f>
        <v>0</v>
      </c>
      <c r="R247" s="22">
        <f>10000*(M247+Q247)*Escenarios!$E$7/Escenarios!$E$8</f>
        <v>0</v>
      </c>
      <c r="S247" s="22">
        <f>MAX(0,Constantes!$D$15/((Calculations!V246+Calculations!R247+Clima!$F245)^2)+Coeficientes!$D$12)</f>
        <v>2.5592200750996894</v>
      </c>
      <c r="T247" s="22">
        <f>MIN(ET_Calcs!$M245,0.8*(Calculations!V246+Calculations!R247+Clima!$F245-Calculations!S247-Constantes!$D$14))</f>
        <v>1.4663667414488344</v>
      </c>
      <c r="U247" s="22">
        <f>MAX(0,V246+R247+Clima!$F245-Calculations!S247-Calculations!T247-Constantes!$E$24)</f>
        <v>0</v>
      </c>
      <c r="V247" s="22">
        <f>V246+R247+Clima!$F245-Calculations!S247-Calculations!T247-Calculations!U247</f>
        <v>148.59235420270906</v>
      </c>
      <c r="W247" s="20"/>
      <c r="X247" s="22">
        <v>242</v>
      </c>
      <c r="Y247" s="22">
        <f>ET_Calcs!$I245*((1-Constantes!$F$21)*ET_Calcs!$K245+ET_Calcs!$L245)</f>
        <v>1.5208868942540394</v>
      </c>
      <c r="Z247" s="22">
        <f>MIN(Y247*Constantes!$F$19,0.8*(AC246+Clima!$F245-AA247-AB247-Constantes!$D$12))</f>
        <v>8.7395032153381182E-7</v>
      </c>
      <c r="AA247" s="22">
        <f>IF(Clima!$F245&gt;0.05*Constantes!$F$20,((Clima!$F245-0.05*Constantes!$F$20)^2)/(Clima!$F245+0.95*Constantes!$F$20),0)</f>
        <v>0</v>
      </c>
      <c r="AB247" s="22">
        <f>MAX(0,AC246+Clima!$F245-AA247-Constantes!$D$11)</f>
        <v>0</v>
      </c>
      <c r="AC247" s="22">
        <f>AC246+Clima!$F245-AA247-Z247-AB247</f>
        <v>26.250000218487582</v>
      </c>
      <c r="AD247" s="22">
        <f>AD246+(Coeficientes!$D$22*AB247-AE247)/Coeficientes!$D$23</f>
        <v>0</v>
      </c>
      <c r="AE247" s="22">
        <f>10*Coeficientes!$D$24*AD246/Constantes!$F$29</f>
        <v>0</v>
      </c>
      <c r="AF247" s="22">
        <f>10000*(AA247+AE247)*Escenarios!$F$7/Escenarios!$F$8</f>
        <v>0</v>
      </c>
      <c r="AG247" s="22">
        <f>MAX(0,Constantes!$D$15/((Calculations!AJ246+Calculations!AF247+Clima!$F245)^2)+Coeficientes!$D$12)</f>
        <v>0</v>
      </c>
      <c r="AH247" s="22">
        <f>MIN(ET_Calcs!$M245,0.8*(Calculations!AJ246+Calculations!AF247+Clima!$F245-Calculations!AG247-Constantes!$D$14))</f>
        <v>1.7521171002954362E-8</v>
      </c>
      <c r="AI247" s="22">
        <f>MAX(0,AJ246+AF247+Clima!$F245-Calculations!AG247-Calculations!AH247-Constantes!$E$24)</f>
        <v>0</v>
      </c>
      <c r="AJ247" s="22">
        <f>AJ246+AF247+Clima!$F245-Calculations!AG247-Calculations!AH247-Calculations!AI247</f>
        <v>41.25000000438029</v>
      </c>
      <c r="AK247" s="21"/>
    </row>
    <row r="248" spans="2:37" x14ac:dyDescent="0.25">
      <c r="B248" s="17"/>
      <c r="C248" s="22">
        <v>243</v>
      </c>
      <c r="D248" s="22">
        <f>ET_Calcs!$I246*((1-Constantes!$D$21)*ET_Calcs!$K246+ET_Calcs!$L246)</f>
        <v>1.4864850320185012</v>
      </c>
      <c r="E248" s="22">
        <f>MIN(D248*Constantes!$D$19,0.8*(H247+Clima!$F246-F248-G248-Constantes!$D$12))</f>
        <v>1.7479006544363074E-7</v>
      </c>
      <c r="F248" s="22">
        <f>IF(Clima!$F246&gt;0.05*Constantes!$D$20,((Clima!$F246-0.05*Constantes!$D$20)^2)/(Clima!$F246+0.95*Constantes!$D$20),0)</f>
        <v>0</v>
      </c>
      <c r="G248" s="22">
        <f>MAX(0,H247+Clima!$F246-F248-Constantes!$D$11)</f>
        <v>0</v>
      </c>
      <c r="H248" s="22">
        <f>H247+Clima!$F246-F248-E248-G248</f>
        <v>26.250000043697515</v>
      </c>
      <c r="I248" s="20"/>
      <c r="J248" s="22">
        <v>243</v>
      </c>
      <c r="K248" s="22">
        <f>ET_Calcs!$I246*((1-Constantes!$E$21)*ET_Calcs!$K246+ET_Calcs!$L246)</f>
        <v>1.4864850320185012</v>
      </c>
      <c r="L248" s="22">
        <f>MIN(K248*Constantes!$E$19,0.8*(O247+Clima!$F246-M248-N248-Constantes!$D$12))</f>
        <v>1.7479006544363074E-7</v>
      </c>
      <c r="M248" s="22">
        <f>IF(Clima!$F246&gt;0.05*Constantes!$E$20,((Clima!$F246-0.05*Constantes!$E$20)^2)/(Clima!$F246+0.95*Constantes!$E$20),0)</f>
        <v>0</v>
      </c>
      <c r="N248" s="22">
        <f>MAX(0,O247+Clima!$F246-M248-Constantes!$D$11)</f>
        <v>0</v>
      </c>
      <c r="O248" s="22">
        <f>O247+Clima!$F246-M248-L248-N248</f>
        <v>26.250000043697515</v>
      </c>
      <c r="P248" s="22">
        <f>P247+(Coeficientes!$D$22*N248-Q248)/Coeficientes!$D$23</f>
        <v>0</v>
      </c>
      <c r="Q248" s="22">
        <f>10*Coeficientes!$D$24*P247/Constantes!$E$29</f>
        <v>0</v>
      </c>
      <c r="R248" s="22">
        <f>10000*(M248+Q248)*Escenarios!$E$7/Escenarios!$E$8</f>
        <v>0</v>
      </c>
      <c r="S248" s="22">
        <f>MAX(0,Constantes!$D$15/((Calculations!V247+Calculations!R248+Clima!$F246)^2)+Coeficientes!$D$12)</f>
        <v>2.5350138042391186</v>
      </c>
      <c r="T248" s="22">
        <f>MIN(ET_Calcs!$M246,0.8*(Calculations!V247+Calculations!R248+Clima!$F246-Calculations!S248-Constantes!$D$14))</f>
        <v>1.4334045465699323</v>
      </c>
      <c r="U248" s="22">
        <f>MAX(0,V247+R248+Clima!$F246-Calculations!S248-Calculations!T248-Constantes!$E$24)</f>
        <v>0</v>
      </c>
      <c r="V248" s="22">
        <f>V247+R248+Clima!$F246-Calculations!S248-Calculations!T248-Calculations!U248</f>
        <v>144.6239358519</v>
      </c>
      <c r="W248" s="20"/>
      <c r="X248" s="22">
        <v>243</v>
      </c>
      <c r="Y248" s="22">
        <f>ET_Calcs!$I246*((1-Constantes!$F$21)*ET_Calcs!$K246+ET_Calcs!$L246)</f>
        <v>1.4864850320185012</v>
      </c>
      <c r="Z248" s="22">
        <f>MIN(Y248*Constantes!$F$19,0.8*(AC247+Clima!$F246-AA248-AB248-Constantes!$D$12))</f>
        <v>1.7479006544363074E-7</v>
      </c>
      <c r="AA248" s="22">
        <f>IF(Clima!$F246&gt;0.05*Constantes!$F$20,((Clima!$F246-0.05*Constantes!$F$20)^2)/(Clima!$F246+0.95*Constantes!$F$20),0)</f>
        <v>0</v>
      </c>
      <c r="AB248" s="22">
        <f>MAX(0,AC247+Clima!$F246-AA248-Constantes!$D$11)</f>
        <v>0</v>
      </c>
      <c r="AC248" s="22">
        <f>AC247+Clima!$F246-AA248-Z248-AB248</f>
        <v>26.250000043697515</v>
      </c>
      <c r="AD248" s="22">
        <f>AD247+(Coeficientes!$D$22*AB248-AE248)/Coeficientes!$D$23</f>
        <v>0</v>
      </c>
      <c r="AE248" s="22">
        <f>10*Coeficientes!$D$24*AD247/Constantes!$F$29</f>
        <v>0</v>
      </c>
      <c r="AF248" s="22">
        <f>10000*(AA248+AE248)*Escenarios!$F$7/Escenarios!$F$8</f>
        <v>0</v>
      </c>
      <c r="AG248" s="22">
        <f>MAX(0,Constantes!$D$15/((Calculations!AJ247+Calculations!AF248+Clima!$F246)^2)+Coeficientes!$D$12)</f>
        <v>0</v>
      </c>
      <c r="AH248" s="22">
        <f>MIN(ET_Calcs!$M246,0.8*(Calculations!AJ247+Calculations!AF248+Clima!$F246-Calculations!AG248-Constantes!$D$14))</f>
        <v>3.5042319268541181E-9</v>
      </c>
      <c r="AI248" s="22">
        <f>MAX(0,AJ247+AF248+Clima!$F246-Calculations!AG248-Calculations!AH248-Constantes!$E$24)</f>
        <v>0</v>
      </c>
      <c r="AJ248" s="22">
        <f>AJ247+AF248+Clima!$F246-Calculations!AG248-Calculations!AH248-Calculations!AI248</f>
        <v>41.250000000876057</v>
      </c>
      <c r="AK248" s="21"/>
    </row>
    <row r="249" spans="2:37" x14ac:dyDescent="0.25">
      <c r="B249" s="17"/>
      <c r="C249" s="22">
        <v>244</v>
      </c>
      <c r="D249" s="22">
        <f>ET_Calcs!$I247*((1-Constantes!$D$21)*ET_Calcs!$K247+ET_Calcs!$L247)</f>
        <v>1.4858660059135196</v>
      </c>
      <c r="E249" s="22">
        <f>MIN(D249*Constantes!$D$19,0.8*(H248+Clima!$F247-F249-G249-Constantes!$D$12))</f>
        <v>3.4958011951857769E-8</v>
      </c>
      <c r="F249" s="22">
        <f>IF(Clima!$F247&gt;0.05*Constantes!$D$20,((Clima!$F247-0.05*Constantes!$D$20)^2)/(Clima!$F247+0.95*Constantes!$D$20),0)</f>
        <v>0</v>
      </c>
      <c r="G249" s="22">
        <f>MAX(0,H248+Clima!$F247-F249-Constantes!$D$11)</f>
        <v>0</v>
      </c>
      <c r="H249" s="22">
        <f>H248+Clima!$F247-F249-E249-G249</f>
        <v>26.250000008739502</v>
      </c>
      <c r="I249" s="20"/>
      <c r="J249" s="22">
        <v>244</v>
      </c>
      <c r="K249" s="22">
        <f>ET_Calcs!$I247*((1-Constantes!$E$21)*ET_Calcs!$K247+ET_Calcs!$L247)</f>
        <v>1.4858660059135196</v>
      </c>
      <c r="L249" s="22">
        <f>MIN(K249*Constantes!$E$19,0.8*(O248+Clima!$F247-M249-N249-Constantes!$D$12))</f>
        <v>3.4958011951857769E-8</v>
      </c>
      <c r="M249" s="22">
        <f>IF(Clima!$F247&gt;0.05*Constantes!$E$20,((Clima!$F247-0.05*Constantes!$E$20)^2)/(Clima!$F247+0.95*Constantes!$E$20),0)</f>
        <v>0</v>
      </c>
      <c r="N249" s="22">
        <f>MAX(0,O248+Clima!$F247-M249-Constantes!$D$11)</f>
        <v>0</v>
      </c>
      <c r="O249" s="22">
        <f>O248+Clima!$F247-M249-L249-N249</f>
        <v>26.250000008739502</v>
      </c>
      <c r="P249" s="22">
        <f>P248+(Coeficientes!$D$22*N249-Q249)/Coeficientes!$D$23</f>
        <v>0</v>
      </c>
      <c r="Q249" s="22">
        <f>10*Coeficientes!$D$24*P248/Constantes!$E$29</f>
        <v>0</v>
      </c>
      <c r="R249" s="22">
        <f>10000*(M249+Q249)*Escenarios!$E$7/Escenarios!$E$8</f>
        <v>0</v>
      </c>
      <c r="S249" s="22">
        <f>MAX(0,Constantes!$D$15/((Calculations!V248+Calculations!R249+Clima!$F247)^2)+Coeficientes!$D$12)</f>
        <v>2.5091456613688914</v>
      </c>
      <c r="T249" s="22">
        <f>MIN(ET_Calcs!$M247,0.8*(Calculations!V248+Calculations!R249+Clima!$F247-Calculations!S249-Constantes!$D$14))</f>
        <v>1.4329228819825039</v>
      </c>
      <c r="U249" s="22">
        <f>MAX(0,V248+R249+Clima!$F247-Calculations!S249-Calculations!T249-Constantes!$E$24)</f>
        <v>0</v>
      </c>
      <c r="V249" s="22">
        <f>V248+R249+Clima!$F247-Calculations!S249-Calculations!T249-Calculations!U249</f>
        <v>140.68186730854859</v>
      </c>
      <c r="W249" s="20"/>
      <c r="X249" s="22">
        <v>244</v>
      </c>
      <c r="Y249" s="22">
        <f>ET_Calcs!$I247*((1-Constantes!$F$21)*ET_Calcs!$K247+ET_Calcs!$L247)</f>
        <v>1.4858660059135196</v>
      </c>
      <c r="Z249" s="22">
        <f>MIN(Y249*Constantes!$F$19,0.8*(AC248+Clima!$F247-AA249-AB249-Constantes!$D$12))</f>
        <v>3.4958011951857769E-8</v>
      </c>
      <c r="AA249" s="22">
        <f>IF(Clima!$F247&gt;0.05*Constantes!$F$20,((Clima!$F247-0.05*Constantes!$F$20)^2)/(Clima!$F247+0.95*Constantes!$F$20),0)</f>
        <v>0</v>
      </c>
      <c r="AB249" s="22">
        <f>MAX(0,AC248+Clima!$F247-AA249-Constantes!$D$11)</f>
        <v>0</v>
      </c>
      <c r="AC249" s="22">
        <f>AC248+Clima!$F247-AA249-Z249-AB249</f>
        <v>26.250000008739502</v>
      </c>
      <c r="AD249" s="22">
        <f>AD248+(Coeficientes!$D$22*AB249-AE249)/Coeficientes!$D$23</f>
        <v>0</v>
      </c>
      <c r="AE249" s="22">
        <f>10*Coeficientes!$D$24*AD248/Constantes!$F$29</f>
        <v>0</v>
      </c>
      <c r="AF249" s="22">
        <f>10000*(AA249+AE249)*Escenarios!$F$7/Escenarios!$F$8</f>
        <v>0</v>
      </c>
      <c r="AG249" s="22">
        <f>MAX(0,Constantes!$D$15/((Calculations!AJ248+Calculations!AF249+Clima!$F247)^2)+Coeficientes!$D$12)</f>
        <v>0</v>
      </c>
      <c r="AH249" s="22">
        <f>MIN(ET_Calcs!$M247,0.8*(Calculations!AJ248+Calculations!AF249+Clima!$F247-Calculations!AG249-Constantes!$D$14))</f>
        <v>7.0084524850244642E-10</v>
      </c>
      <c r="AI249" s="22">
        <f>MAX(0,AJ248+AF249+Clima!$F247-Calculations!AG249-Calculations!AH249-Constantes!$E$24)</f>
        <v>0</v>
      </c>
      <c r="AJ249" s="22">
        <f>AJ248+AF249+Clima!$F247-Calculations!AG249-Calculations!AH249-Calculations!AI249</f>
        <v>41.250000000175213</v>
      </c>
      <c r="AK249" s="21"/>
    </row>
    <row r="250" spans="2:37" x14ac:dyDescent="0.25">
      <c r="B250" s="17"/>
      <c r="C250" s="22">
        <v>245</v>
      </c>
      <c r="D250" s="22">
        <f>ET_Calcs!$I248*((1-Constantes!$D$21)*ET_Calcs!$K248+ET_Calcs!$L248)</f>
        <v>0</v>
      </c>
      <c r="E250" s="22">
        <f>MIN(D250*Constantes!$D$19,0.8*(H249+Clima!$F248-F250-G250-Constantes!$D$12))</f>
        <v>0</v>
      </c>
      <c r="F250" s="22">
        <f>IF(Clima!$F248&gt;0.05*Constantes!$D$20,((Clima!$F248-0.05*Constantes!$D$20)^2)/(Clima!$F248+0.95*Constantes!$D$20),0)</f>
        <v>0</v>
      </c>
      <c r="G250" s="22">
        <f>MAX(0,H249+Clima!$F248-F250-Constantes!$D$11)</f>
        <v>0</v>
      </c>
      <c r="H250" s="22">
        <f>H249+Clima!$F248-F250-E250-G250</f>
        <v>26.250000008739502</v>
      </c>
      <c r="I250" s="20"/>
      <c r="J250" s="22">
        <v>245</v>
      </c>
      <c r="K250" s="22">
        <f>ET_Calcs!$I248*((1-Constantes!$E$21)*ET_Calcs!$K248+ET_Calcs!$L248)</f>
        <v>0</v>
      </c>
      <c r="L250" s="22">
        <f>MIN(K250*Constantes!$E$19,0.8*(O249+Clima!$F248-M250-N250-Constantes!$D$12))</f>
        <v>0</v>
      </c>
      <c r="M250" s="22">
        <f>IF(Clima!$F248&gt;0.05*Constantes!$E$20,((Clima!$F248-0.05*Constantes!$E$20)^2)/(Clima!$F248+0.95*Constantes!$E$20),0)</f>
        <v>0</v>
      </c>
      <c r="N250" s="22">
        <f>MAX(0,O249+Clima!$F248-M250-Constantes!$D$11)</f>
        <v>0</v>
      </c>
      <c r="O250" s="22">
        <f>O249+Clima!$F248-M250-L250-N250</f>
        <v>26.250000008739502</v>
      </c>
      <c r="P250" s="22">
        <f>P249+(Coeficientes!$D$22*N250-Q250)/Coeficientes!$D$23</f>
        <v>0</v>
      </c>
      <c r="Q250" s="22">
        <f>10*Coeficientes!$D$24*P249/Constantes!$E$29</f>
        <v>0</v>
      </c>
      <c r="R250" s="22">
        <f>10000*(M250+Q250)*Escenarios!$E$7/Escenarios!$E$8</f>
        <v>0</v>
      </c>
      <c r="S250" s="22">
        <f>MAX(0,Constantes!$D$15/((Calculations!V249+Calculations!R250+Clima!$F248)^2)+Coeficientes!$D$12)</f>
        <v>2.4812516378720888</v>
      </c>
      <c r="T250" s="22">
        <f>MIN(ET_Calcs!$M248,0.8*(Calculations!V249+Calculations!R250+Clima!$F248-Calculations!S250-Constantes!$D$14))</f>
        <v>0</v>
      </c>
      <c r="U250" s="22">
        <f>MAX(0,V249+R250+Clima!$F248-Calculations!S250-Calculations!T250-Constantes!$E$24)</f>
        <v>0</v>
      </c>
      <c r="V250" s="22">
        <f>V249+R250+Clima!$F248-Calculations!S250-Calculations!T250-Calculations!U250</f>
        <v>138.20061567067651</v>
      </c>
      <c r="W250" s="20"/>
      <c r="X250" s="22">
        <v>245</v>
      </c>
      <c r="Y250" s="22">
        <f>ET_Calcs!$I248*((1-Constantes!$F$21)*ET_Calcs!$K248+ET_Calcs!$L248)</f>
        <v>0</v>
      </c>
      <c r="Z250" s="22">
        <f>MIN(Y250*Constantes!$F$19,0.8*(AC249+Clima!$F248-AA250-AB250-Constantes!$D$12))</f>
        <v>0</v>
      </c>
      <c r="AA250" s="22">
        <f>IF(Clima!$F248&gt;0.05*Constantes!$F$20,((Clima!$F248-0.05*Constantes!$F$20)^2)/(Clima!$F248+0.95*Constantes!$F$20),0)</f>
        <v>0</v>
      </c>
      <c r="AB250" s="22">
        <f>MAX(0,AC249+Clima!$F248-AA250-Constantes!$D$11)</f>
        <v>0</v>
      </c>
      <c r="AC250" s="22">
        <f>AC249+Clima!$F248-AA250-Z250-AB250</f>
        <v>26.250000008739502</v>
      </c>
      <c r="AD250" s="22">
        <f>AD249+(Coeficientes!$D$22*AB250-AE250)/Coeficientes!$D$23</f>
        <v>0</v>
      </c>
      <c r="AE250" s="22">
        <f>10*Coeficientes!$D$24*AD249/Constantes!$F$29</f>
        <v>0</v>
      </c>
      <c r="AF250" s="22">
        <f>10000*(AA250+AE250)*Escenarios!$F$7/Escenarios!$F$8</f>
        <v>0</v>
      </c>
      <c r="AG250" s="22">
        <f>MAX(0,Constantes!$D$15/((Calculations!AJ249+Calculations!AF250+Clima!$F248)^2)+Coeficientes!$D$12)</f>
        <v>0</v>
      </c>
      <c r="AH250" s="22">
        <f>MIN(ET_Calcs!$M248,0.8*(Calculations!AJ249+Calculations!AF250+Clima!$F248-Calculations!AG250-Constantes!$D$14))</f>
        <v>0</v>
      </c>
      <c r="AI250" s="22">
        <f>MAX(0,AJ249+AF250+Clima!$F248-Calculations!AG250-Calculations!AH250-Constantes!$E$24)</f>
        <v>0</v>
      </c>
      <c r="AJ250" s="22">
        <f>AJ249+AF250+Clima!$F248-Calculations!AG250-Calculations!AH250-Calculations!AI250</f>
        <v>41.250000000175213</v>
      </c>
      <c r="AK250" s="21"/>
    </row>
    <row r="251" spans="2:37" x14ac:dyDescent="0.25">
      <c r="B251" s="17"/>
      <c r="C251" s="22">
        <v>246</v>
      </c>
      <c r="D251" s="22">
        <f>ET_Calcs!$I249*((1-Constantes!$D$21)*ET_Calcs!$K249+ET_Calcs!$L249)</f>
        <v>1.4453212559801318</v>
      </c>
      <c r="E251" s="22">
        <f>MIN(D251*Constantes!$D$19,0.8*(H250+Clima!$F249-F251-G251-Constantes!$D$12))</f>
        <v>6.991601253503177E-9</v>
      </c>
      <c r="F251" s="22">
        <f>IF(Clima!$F249&gt;0.05*Constantes!$D$20,((Clima!$F249-0.05*Constantes!$D$20)^2)/(Clima!$F249+0.95*Constantes!$D$20),0)</f>
        <v>0</v>
      </c>
      <c r="G251" s="22">
        <f>MAX(0,H250+Clima!$F249-F251-Constantes!$D$11)</f>
        <v>0</v>
      </c>
      <c r="H251" s="22">
        <f>H250+Clima!$F249-F251-E251-G251</f>
        <v>26.2500000017479</v>
      </c>
      <c r="I251" s="20"/>
      <c r="J251" s="22">
        <v>246</v>
      </c>
      <c r="K251" s="22">
        <f>ET_Calcs!$I249*((1-Constantes!$E$21)*ET_Calcs!$K249+ET_Calcs!$L249)</f>
        <v>1.4453212559801318</v>
      </c>
      <c r="L251" s="22">
        <f>MIN(K251*Constantes!$E$19,0.8*(O250+Clima!$F249-M251-N251-Constantes!$D$12))</f>
        <v>6.991601253503177E-9</v>
      </c>
      <c r="M251" s="22">
        <f>IF(Clima!$F249&gt;0.05*Constantes!$E$20,((Clima!$F249-0.05*Constantes!$E$20)^2)/(Clima!$F249+0.95*Constantes!$E$20),0)</f>
        <v>0</v>
      </c>
      <c r="N251" s="22">
        <f>MAX(0,O250+Clima!$F249-M251-Constantes!$D$11)</f>
        <v>0</v>
      </c>
      <c r="O251" s="22">
        <f>O250+Clima!$F249-M251-L251-N251</f>
        <v>26.2500000017479</v>
      </c>
      <c r="P251" s="22">
        <f>P250+(Coeficientes!$D$22*N251-Q251)/Coeficientes!$D$23</f>
        <v>0</v>
      </c>
      <c r="Q251" s="22">
        <f>10*Coeficientes!$D$24*P250/Constantes!$E$29</f>
        <v>0</v>
      </c>
      <c r="R251" s="22">
        <f>10000*(M251+Q251)*Escenarios!$E$7/Escenarios!$E$8</f>
        <v>0</v>
      </c>
      <c r="S251" s="22">
        <f>MAX(0,Constantes!$D$15/((Calculations!V250+Calculations!R251+Clima!$F249)^2)+Coeficientes!$D$12)</f>
        <v>2.4624572220987528</v>
      </c>
      <c r="T251" s="22">
        <f>MIN(ET_Calcs!$M249,0.8*(Calculations!V250+Calculations!R251+Clima!$F249-Calculations!S251-Constantes!$D$14))</f>
        <v>1.3941769987590089</v>
      </c>
      <c r="U251" s="22">
        <f>MAX(0,V250+R251+Clima!$F249-Calculations!S251-Calculations!T251-Constantes!$E$24)</f>
        <v>0</v>
      </c>
      <c r="V251" s="22">
        <f>V250+R251+Clima!$F249-Calculations!S251-Calculations!T251-Calculations!U251</f>
        <v>134.34398144981876</v>
      </c>
      <c r="W251" s="20"/>
      <c r="X251" s="22">
        <v>246</v>
      </c>
      <c r="Y251" s="22">
        <f>ET_Calcs!$I249*((1-Constantes!$F$21)*ET_Calcs!$K249+ET_Calcs!$L249)</f>
        <v>1.4453212559801318</v>
      </c>
      <c r="Z251" s="22">
        <f>MIN(Y251*Constantes!$F$19,0.8*(AC250+Clima!$F249-AA251-AB251-Constantes!$D$12))</f>
        <v>6.991601253503177E-9</v>
      </c>
      <c r="AA251" s="22">
        <f>IF(Clima!$F249&gt;0.05*Constantes!$F$20,((Clima!$F249-0.05*Constantes!$F$20)^2)/(Clima!$F249+0.95*Constantes!$F$20),0)</f>
        <v>0</v>
      </c>
      <c r="AB251" s="22">
        <f>MAX(0,AC250+Clima!$F249-AA251-Constantes!$D$11)</f>
        <v>0</v>
      </c>
      <c r="AC251" s="22">
        <f>AC250+Clima!$F249-AA251-Z251-AB251</f>
        <v>26.2500000017479</v>
      </c>
      <c r="AD251" s="22">
        <f>AD250+(Coeficientes!$D$22*AB251-AE251)/Coeficientes!$D$23</f>
        <v>0</v>
      </c>
      <c r="AE251" s="22">
        <f>10*Coeficientes!$D$24*AD250/Constantes!$F$29</f>
        <v>0</v>
      </c>
      <c r="AF251" s="22">
        <f>10000*(AA251+AE251)*Escenarios!$F$7/Escenarios!$F$8</f>
        <v>0</v>
      </c>
      <c r="AG251" s="22">
        <f>MAX(0,Constantes!$D$15/((Calculations!AJ250+Calculations!AF251+Clima!$F249)^2)+Coeficientes!$D$12)</f>
        <v>0</v>
      </c>
      <c r="AH251" s="22">
        <f>MIN(ET_Calcs!$M249,0.8*(Calculations!AJ250+Calculations!AF251+Clima!$F249-Calculations!AG251-Constantes!$D$14))</f>
        <v>1.4017018656886649E-10</v>
      </c>
      <c r="AI251" s="22">
        <f>MAX(0,AJ250+AF251+Clima!$F249-Calculations!AG251-Calculations!AH251-Constantes!$E$24)</f>
        <v>0</v>
      </c>
      <c r="AJ251" s="22">
        <f>AJ250+AF251+Clima!$F249-Calculations!AG251-Calculations!AH251-Calculations!AI251</f>
        <v>41.250000000035044</v>
      </c>
      <c r="AK251" s="21"/>
    </row>
    <row r="252" spans="2:37" x14ac:dyDescent="0.25">
      <c r="B252" s="17"/>
      <c r="C252" s="22">
        <v>247</v>
      </c>
      <c r="D252" s="22">
        <f>ET_Calcs!$I250*((1-Constantes!$D$21)*ET_Calcs!$K250+ET_Calcs!$L250)</f>
        <v>1.5310584722827467</v>
      </c>
      <c r="E252" s="22">
        <f>MIN(D252*Constantes!$D$19,0.8*(H251+Clima!$F250-F252-G252-Constantes!$D$12))</f>
        <v>1.3983196822664468E-9</v>
      </c>
      <c r="F252" s="22">
        <f>IF(Clima!$F250&gt;0.05*Constantes!$D$20,((Clima!$F250-0.05*Constantes!$D$20)^2)/(Clima!$F250+0.95*Constantes!$D$20),0)</f>
        <v>0</v>
      </c>
      <c r="G252" s="22">
        <f>MAX(0,H251+Clima!$F250-F252-Constantes!$D$11)</f>
        <v>0</v>
      </c>
      <c r="H252" s="22">
        <f>H251+Clima!$F250-F252-E252-G252</f>
        <v>26.25000000034958</v>
      </c>
      <c r="I252" s="20"/>
      <c r="J252" s="22">
        <v>247</v>
      </c>
      <c r="K252" s="22">
        <f>ET_Calcs!$I250*((1-Constantes!$E$21)*ET_Calcs!$K250+ET_Calcs!$L250)</f>
        <v>1.5310584722827467</v>
      </c>
      <c r="L252" s="22">
        <f>MIN(K252*Constantes!$E$19,0.8*(O251+Clima!$F250-M252-N252-Constantes!$D$12))</f>
        <v>1.3983196822664468E-9</v>
      </c>
      <c r="M252" s="22">
        <f>IF(Clima!$F250&gt;0.05*Constantes!$E$20,((Clima!$F250-0.05*Constantes!$E$20)^2)/(Clima!$F250+0.95*Constantes!$E$20),0)</f>
        <v>0</v>
      </c>
      <c r="N252" s="22">
        <f>MAX(0,O251+Clima!$F250-M252-Constantes!$D$11)</f>
        <v>0</v>
      </c>
      <c r="O252" s="22">
        <f>O251+Clima!$F250-M252-L252-N252</f>
        <v>26.25000000034958</v>
      </c>
      <c r="P252" s="22">
        <f>P251+(Coeficientes!$D$22*N252-Q252)/Coeficientes!$D$23</f>
        <v>0</v>
      </c>
      <c r="Q252" s="22">
        <f>10*Coeficientes!$D$24*P251/Constantes!$E$29</f>
        <v>0</v>
      </c>
      <c r="R252" s="22">
        <f>10000*(M252+Q252)*Escenarios!$E$7/Escenarios!$E$8</f>
        <v>0</v>
      </c>
      <c r="S252" s="22">
        <f>MAX(0,Constantes!$D$15/((Calculations!V251+Calculations!R252+Clima!$F250)^2)+Coeficientes!$D$12)</f>
        <v>2.4311515790604581</v>
      </c>
      <c r="T252" s="22">
        <f>MIN(ET_Calcs!$M250,0.8*(Calculations!V251+Calculations!R252+Clima!$F250-Calculations!S252-Constantes!$D$14))</f>
        <v>1.4767087286579672</v>
      </c>
      <c r="U252" s="22">
        <f>MAX(0,V251+R252+Clima!$F250-Calculations!S252-Calculations!T252-Constantes!$E$24)</f>
        <v>0</v>
      </c>
      <c r="V252" s="22">
        <f>V251+R252+Clima!$F250-Calculations!S252-Calculations!T252-Calculations!U252</f>
        <v>130.43612114210032</v>
      </c>
      <c r="W252" s="20"/>
      <c r="X252" s="22">
        <v>247</v>
      </c>
      <c r="Y252" s="22">
        <f>ET_Calcs!$I250*((1-Constantes!$F$21)*ET_Calcs!$K250+ET_Calcs!$L250)</f>
        <v>1.5310584722827467</v>
      </c>
      <c r="Z252" s="22">
        <f>MIN(Y252*Constantes!$F$19,0.8*(AC251+Clima!$F250-AA252-AB252-Constantes!$D$12))</f>
        <v>1.3983196822664468E-9</v>
      </c>
      <c r="AA252" s="22">
        <f>IF(Clima!$F250&gt;0.05*Constantes!$F$20,((Clima!$F250-0.05*Constantes!$F$20)^2)/(Clima!$F250+0.95*Constantes!$F$20),0)</f>
        <v>0</v>
      </c>
      <c r="AB252" s="22">
        <f>MAX(0,AC251+Clima!$F250-AA252-Constantes!$D$11)</f>
        <v>0</v>
      </c>
      <c r="AC252" s="22">
        <f>AC251+Clima!$F250-AA252-Z252-AB252</f>
        <v>26.25000000034958</v>
      </c>
      <c r="AD252" s="22">
        <f>AD251+(Coeficientes!$D$22*AB252-AE252)/Coeficientes!$D$23</f>
        <v>0</v>
      </c>
      <c r="AE252" s="22">
        <f>10*Coeficientes!$D$24*AD251/Constantes!$F$29</f>
        <v>0</v>
      </c>
      <c r="AF252" s="22">
        <f>10000*(AA252+AE252)*Escenarios!$F$7/Escenarios!$F$8</f>
        <v>0</v>
      </c>
      <c r="AG252" s="22">
        <f>MAX(0,Constantes!$D$15/((Calculations!AJ251+Calculations!AF252+Clima!$F250)^2)+Coeficientes!$D$12)</f>
        <v>0</v>
      </c>
      <c r="AH252" s="22">
        <f>MIN(ET_Calcs!$M250,0.8*(Calculations!AJ251+Calculations!AF252+Clima!$F250-Calculations!AG252-Constantes!$D$14))</f>
        <v>2.8035174182150516E-11</v>
      </c>
      <c r="AI252" s="22">
        <f>MAX(0,AJ251+AF252+Clima!$F250-Calculations!AG252-Calculations!AH252-Constantes!$E$24)</f>
        <v>0</v>
      </c>
      <c r="AJ252" s="22">
        <f>AJ251+AF252+Clima!$F250-Calculations!AG252-Calculations!AH252-Calculations!AI252</f>
        <v>41.250000000007006</v>
      </c>
      <c r="AK252" s="21"/>
    </row>
    <row r="253" spans="2:37" x14ac:dyDescent="0.25">
      <c r="B253" s="17"/>
      <c r="C253" s="22">
        <v>248</v>
      </c>
      <c r="D253" s="22">
        <f>ET_Calcs!$I251*((1-Constantes!$D$21)*ET_Calcs!$K251+ET_Calcs!$L251)</f>
        <v>1.4863493198342848</v>
      </c>
      <c r="E253" s="22">
        <f>MIN(D253*Constantes!$D$19,0.8*(H252+Clima!$F251-F253-G253-Constantes!$D$12))</f>
        <v>2.7966393645328938E-10</v>
      </c>
      <c r="F253" s="22">
        <f>IF(Clima!$F251&gt;0.05*Constantes!$D$20,((Clima!$F251-0.05*Constantes!$D$20)^2)/(Clima!$F251+0.95*Constantes!$D$20),0)</f>
        <v>0</v>
      </c>
      <c r="G253" s="22">
        <f>MAX(0,H252+Clima!$F251-F253-Constantes!$D$11)</f>
        <v>0</v>
      </c>
      <c r="H253" s="22">
        <f>H252+Clima!$F251-F253-E253-G253</f>
        <v>26.250000000069917</v>
      </c>
      <c r="I253" s="20"/>
      <c r="J253" s="22">
        <v>248</v>
      </c>
      <c r="K253" s="22">
        <f>ET_Calcs!$I251*((1-Constantes!$E$21)*ET_Calcs!$K251+ET_Calcs!$L251)</f>
        <v>1.4863493198342848</v>
      </c>
      <c r="L253" s="22">
        <f>MIN(K253*Constantes!$E$19,0.8*(O252+Clima!$F251-M253-N253-Constantes!$D$12))</f>
        <v>2.7966393645328938E-10</v>
      </c>
      <c r="M253" s="22">
        <f>IF(Clima!$F251&gt;0.05*Constantes!$E$20,((Clima!$F251-0.05*Constantes!$E$20)^2)/(Clima!$F251+0.95*Constantes!$E$20),0)</f>
        <v>0</v>
      </c>
      <c r="N253" s="22">
        <f>MAX(0,O252+Clima!$F251-M253-Constantes!$D$11)</f>
        <v>0</v>
      </c>
      <c r="O253" s="22">
        <f>O252+Clima!$F251-M253-L253-N253</f>
        <v>26.250000000069917</v>
      </c>
      <c r="P253" s="22">
        <f>P252+(Coeficientes!$D$22*N253-Q253)/Coeficientes!$D$23</f>
        <v>0</v>
      </c>
      <c r="Q253" s="22">
        <f>10*Coeficientes!$D$24*P252/Constantes!$E$29</f>
        <v>0</v>
      </c>
      <c r="R253" s="22">
        <f>10000*(M253+Q253)*Escenarios!$E$7/Escenarios!$E$8</f>
        <v>0</v>
      </c>
      <c r="S253" s="22">
        <f>MAX(0,Constantes!$D$15/((Calculations!V252+Calculations!R253+Clima!$F251)^2)+Coeficientes!$D$12)</f>
        <v>2.3965556352636299</v>
      </c>
      <c r="T253" s="22">
        <f>MIN(ET_Calcs!$M251,0.8*(Calculations!V252+Calculations!R253+Clima!$F251-Calculations!S253-Constantes!$D$14))</f>
        <v>1.4338274284490304</v>
      </c>
      <c r="U253" s="22">
        <f>MAX(0,V252+R253+Clima!$F251-Calculations!S253-Calculations!T253-Constantes!$E$24)</f>
        <v>0</v>
      </c>
      <c r="V253" s="22">
        <f>V252+R253+Clima!$F251-Calculations!S253-Calculations!T253-Calculations!U253</f>
        <v>126.60573807838765</v>
      </c>
      <c r="W253" s="20"/>
      <c r="X253" s="22">
        <v>248</v>
      </c>
      <c r="Y253" s="22">
        <f>ET_Calcs!$I251*((1-Constantes!$F$21)*ET_Calcs!$K251+ET_Calcs!$L251)</f>
        <v>1.4863493198342848</v>
      </c>
      <c r="Z253" s="22">
        <f>MIN(Y253*Constantes!$F$19,0.8*(AC252+Clima!$F251-AA253-AB253-Constantes!$D$12))</f>
        <v>2.7966393645328938E-10</v>
      </c>
      <c r="AA253" s="22">
        <f>IF(Clima!$F251&gt;0.05*Constantes!$F$20,((Clima!$F251-0.05*Constantes!$F$20)^2)/(Clima!$F251+0.95*Constantes!$F$20),0)</f>
        <v>0</v>
      </c>
      <c r="AB253" s="22">
        <f>MAX(0,AC252+Clima!$F251-AA253-Constantes!$D$11)</f>
        <v>0</v>
      </c>
      <c r="AC253" s="22">
        <f>AC252+Clima!$F251-AA253-Z253-AB253</f>
        <v>26.250000000069917</v>
      </c>
      <c r="AD253" s="22">
        <f>AD252+(Coeficientes!$D$22*AB253-AE253)/Coeficientes!$D$23</f>
        <v>0</v>
      </c>
      <c r="AE253" s="22">
        <f>10*Coeficientes!$D$24*AD252/Constantes!$F$29</f>
        <v>0</v>
      </c>
      <c r="AF253" s="22">
        <f>10000*(AA253+AE253)*Escenarios!$F$7/Escenarios!$F$8</f>
        <v>0</v>
      </c>
      <c r="AG253" s="22">
        <f>MAX(0,Constantes!$D$15/((Calculations!AJ252+Calculations!AF253+Clima!$F251)^2)+Coeficientes!$D$12)</f>
        <v>0</v>
      </c>
      <c r="AH253" s="22">
        <f>MIN(ET_Calcs!$M251,0.8*(Calculations!AJ252+Calculations!AF253+Clima!$F251-Calculations!AG253-Constantes!$D$14))</f>
        <v>5.6047610996756708E-12</v>
      </c>
      <c r="AI253" s="22">
        <f>MAX(0,AJ252+AF253+Clima!$F251-Calculations!AG253-Calculations!AH253-Constantes!$E$24)</f>
        <v>0</v>
      </c>
      <c r="AJ253" s="22">
        <f>AJ252+AF253+Clima!$F251-Calculations!AG253-Calculations!AH253-Calculations!AI253</f>
        <v>41.2500000000014</v>
      </c>
      <c r="AK253" s="21"/>
    </row>
    <row r="254" spans="2:37" x14ac:dyDescent="0.25">
      <c r="B254" s="17"/>
      <c r="C254" s="22">
        <v>249</v>
      </c>
      <c r="D254" s="22">
        <f>ET_Calcs!$I252*((1-Constantes!$D$21)*ET_Calcs!$K252+ET_Calcs!$L252)</f>
        <v>1.59515827440705</v>
      </c>
      <c r="E254" s="22">
        <f>MIN(D254*Constantes!$D$19,0.8*(H253+Clima!$F252-F254-G254-Constantes!$D$12))</f>
        <v>5.5933924159035087E-11</v>
      </c>
      <c r="F254" s="22">
        <f>IF(Clima!$F252&gt;0.05*Constantes!$D$20,((Clima!$F252-0.05*Constantes!$D$20)^2)/(Clima!$F252+0.95*Constantes!$D$20),0)</f>
        <v>0</v>
      </c>
      <c r="G254" s="22">
        <f>MAX(0,H253+Clima!$F252-F254-Constantes!$D$11)</f>
        <v>0</v>
      </c>
      <c r="H254" s="22">
        <f>H253+Clima!$F252-F254-E254-G254</f>
        <v>26.250000000013983</v>
      </c>
      <c r="I254" s="20"/>
      <c r="J254" s="22">
        <v>249</v>
      </c>
      <c r="K254" s="22">
        <f>ET_Calcs!$I252*((1-Constantes!$E$21)*ET_Calcs!$K252+ET_Calcs!$L252)</f>
        <v>1.59515827440705</v>
      </c>
      <c r="L254" s="22">
        <f>MIN(K254*Constantes!$E$19,0.8*(O253+Clima!$F252-M254-N254-Constantes!$D$12))</f>
        <v>5.5933924159035087E-11</v>
      </c>
      <c r="M254" s="22">
        <f>IF(Clima!$F252&gt;0.05*Constantes!$E$20,((Clima!$F252-0.05*Constantes!$E$20)^2)/(Clima!$F252+0.95*Constantes!$E$20),0)</f>
        <v>0</v>
      </c>
      <c r="N254" s="22">
        <f>MAX(0,O253+Clima!$F252-M254-Constantes!$D$11)</f>
        <v>0</v>
      </c>
      <c r="O254" s="22">
        <f>O253+Clima!$F252-M254-L254-N254</f>
        <v>26.250000000013983</v>
      </c>
      <c r="P254" s="22">
        <f>P253+(Coeficientes!$D$22*N254-Q254)/Coeficientes!$D$23</f>
        <v>0</v>
      </c>
      <c r="Q254" s="22">
        <f>10*Coeficientes!$D$24*P253/Constantes!$E$29</f>
        <v>0</v>
      </c>
      <c r="R254" s="22">
        <f>10000*(M254+Q254)*Escenarios!$E$7/Escenarios!$E$8</f>
        <v>0</v>
      </c>
      <c r="S254" s="22">
        <f>MAX(0,Constantes!$D$15/((Calculations!V253+Calculations!R254+Clima!$F252)^2)+Coeficientes!$D$12)</f>
        <v>2.3594895671464737</v>
      </c>
      <c r="T254" s="22">
        <f>MIN(ET_Calcs!$M252,0.8*(Calculations!V253+Calculations!R254+Clima!$F252-Calculations!S254-Constantes!$D$14))</f>
        <v>1.5385917771813566</v>
      </c>
      <c r="U254" s="22">
        <f>MAX(0,V253+R254+Clima!$F252-Calculations!S254-Calculations!T254-Constantes!$E$24)</f>
        <v>0</v>
      </c>
      <c r="V254" s="22">
        <f>V253+R254+Clima!$F252-Calculations!S254-Calculations!T254-Calculations!U254</f>
        <v>122.70765673405982</v>
      </c>
      <c r="W254" s="20"/>
      <c r="X254" s="22">
        <v>249</v>
      </c>
      <c r="Y254" s="22">
        <f>ET_Calcs!$I252*((1-Constantes!$F$21)*ET_Calcs!$K252+ET_Calcs!$L252)</f>
        <v>1.59515827440705</v>
      </c>
      <c r="Z254" s="22">
        <f>MIN(Y254*Constantes!$F$19,0.8*(AC253+Clima!$F252-AA254-AB254-Constantes!$D$12))</f>
        <v>5.5933924159035087E-11</v>
      </c>
      <c r="AA254" s="22">
        <f>IF(Clima!$F252&gt;0.05*Constantes!$F$20,((Clima!$F252-0.05*Constantes!$F$20)^2)/(Clima!$F252+0.95*Constantes!$F$20),0)</f>
        <v>0</v>
      </c>
      <c r="AB254" s="22">
        <f>MAX(0,AC253+Clima!$F252-AA254-Constantes!$D$11)</f>
        <v>0</v>
      </c>
      <c r="AC254" s="22">
        <f>AC253+Clima!$F252-AA254-Z254-AB254</f>
        <v>26.250000000013983</v>
      </c>
      <c r="AD254" s="22">
        <f>AD253+(Coeficientes!$D$22*AB254-AE254)/Coeficientes!$D$23</f>
        <v>0</v>
      </c>
      <c r="AE254" s="22">
        <f>10*Coeficientes!$D$24*AD253/Constantes!$F$29</f>
        <v>0</v>
      </c>
      <c r="AF254" s="22">
        <f>10000*(AA254+AE254)*Escenarios!$F$7/Escenarios!$F$8</f>
        <v>0</v>
      </c>
      <c r="AG254" s="22">
        <f>MAX(0,Constantes!$D$15/((Calculations!AJ253+Calculations!AF254+Clima!$F252)^2)+Coeficientes!$D$12)</f>
        <v>0</v>
      </c>
      <c r="AH254" s="22">
        <f>MIN(ET_Calcs!$M252,0.8*(Calculations!AJ253+Calculations!AF254+Clima!$F252-Calculations!AG254-Constantes!$D$14))</f>
        <v>1.1198153515579181E-12</v>
      </c>
      <c r="AI254" s="22">
        <f>MAX(0,AJ253+AF254+Clima!$F252-Calculations!AG254-Calculations!AH254-Constantes!$E$24)</f>
        <v>0</v>
      </c>
      <c r="AJ254" s="22">
        <f>AJ253+AF254+Clima!$F252-Calculations!AG254-Calculations!AH254-Calculations!AI254</f>
        <v>41.250000000000277</v>
      </c>
      <c r="AK254" s="21"/>
    </row>
    <row r="255" spans="2:37" x14ac:dyDescent="0.25">
      <c r="B255" s="17"/>
      <c r="C255" s="22">
        <v>250</v>
      </c>
      <c r="D255" s="22">
        <f>ET_Calcs!$I253*((1-Constantes!$D$21)*ET_Calcs!$K253+ET_Calcs!$L253)</f>
        <v>1.5986719165308503</v>
      </c>
      <c r="E255" s="22">
        <f>MIN(D255*Constantes!$D$19,0.8*(H254+Clima!$F253-F255-G255-Constantes!$D$12))</f>
        <v>1.1186784831807018E-11</v>
      </c>
      <c r="F255" s="22">
        <f>IF(Clima!$F253&gt;0.05*Constantes!$D$20,((Clima!$F253-0.05*Constantes!$D$20)^2)/(Clima!$F253+0.95*Constantes!$D$20),0)</f>
        <v>0</v>
      </c>
      <c r="G255" s="22">
        <f>MAX(0,H254+Clima!$F253-F255-Constantes!$D$11)</f>
        <v>0</v>
      </c>
      <c r="H255" s="22">
        <f>H254+Clima!$F253-F255-E255-G255</f>
        <v>26.250000000002796</v>
      </c>
      <c r="I255" s="20"/>
      <c r="J255" s="22">
        <v>250</v>
      </c>
      <c r="K255" s="22">
        <f>ET_Calcs!$I253*((1-Constantes!$E$21)*ET_Calcs!$K253+ET_Calcs!$L253)</f>
        <v>1.5986719165308503</v>
      </c>
      <c r="L255" s="22">
        <f>MIN(K255*Constantes!$E$19,0.8*(O254+Clima!$F253-M255-N255-Constantes!$D$12))</f>
        <v>1.1186784831807018E-11</v>
      </c>
      <c r="M255" s="22">
        <f>IF(Clima!$F253&gt;0.05*Constantes!$E$20,((Clima!$F253-0.05*Constantes!$E$20)^2)/(Clima!$F253+0.95*Constantes!$E$20),0)</f>
        <v>0</v>
      </c>
      <c r="N255" s="22">
        <f>MAX(0,O254+Clima!$F253-M255-Constantes!$D$11)</f>
        <v>0</v>
      </c>
      <c r="O255" s="22">
        <f>O254+Clima!$F253-M255-L255-N255</f>
        <v>26.250000000002796</v>
      </c>
      <c r="P255" s="22">
        <f>P254+(Coeficientes!$D$22*N255-Q255)/Coeficientes!$D$23</f>
        <v>0</v>
      </c>
      <c r="Q255" s="22">
        <f>10*Coeficientes!$D$24*P254/Constantes!$E$29</f>
        <v>0</v>
      </c>
      <c r="R255" s="22">
        <f>10000*(M255+Q255)*Escenarios!$E$7/Escenarios!$E$8</f>
        <v>0</v>
      </c>
      <c r="S255" s="22">
        <f>MAX(0,Constantes!$D$15/((Calculations!V254+Calculations!R255+Clima!$F253)^2)+Coeficientes!$D$12)</f>
        <v>2.3181487180246569</v>
      </c>
      <c r="T255" s="22">
        <f>MIN(ET_Calcs!$M253,0.8*(Calculations!V254+Calculations!R255+Clima!$F253-Calculations!S255-Constantes!$D$14))</f>
        <v>1.5420781269508712</v>
      </c>
      <c r="U255" s="22">
        <f>MAX(0,V254+R255+Clima!$F253-Calculations!S255-Calculations!T255-Constantes!$E$24)</f>
        <v>0</v>
      </c>
      <c r="V255" s="22">
        <f>V254+R255+Clima!$F253-Calculations!S255-Calculations!T255-Calculations!U255</f>
        <v>118.8474298890843</v>
      </c>
      <c r="W255" s="20"/>
      <c r="X255" s="22">
        <v>250</v>
      </c>
      <c r="Y255" s="22">
        <f>ET_Calcs!$I253*((1-Constantes!$F$21)*ET_Calcs!$K253+ET_Calcs!$L253)</f>
        <v>1.5986719165308503</v>
      </c>
      <c r="Z255" s="22">
        <f>MIN(Y255*Constantes!$F$19,0.8*(AC254+Clima!$F253-AA255-AB255-Constantes!$D$12))</f>
        <v>1.1186784831807018E-11</v>
      </c>
      <c r="AA255" s="22">
        <f>IF(Clima!$F253&gt;0.05*Constantes!$F$20,((Clima!$F253-0.05*Constantes!$F$20)^2)/(Clima!$F253+0.95*Constantes!$F$20),0)</f>
        <v>0</v>
      </c>
      <c r="AB255" s="22">
        <f>MAX(0,AC254+Clima!$F253-AA255-Constantes!$D$11)</f>
        <v>0</v>
      </c>
      <c r="AC255" s="22">
        <f>AC254+Clima!$F253-AA255-Z255-AB255</f>
        <v>26.250000000002796</v>
      </c>
      <c r="AD255" s="22">
        <f>AD254+(Coeficientes!$D$22*AB255-AE255)/Coeficientes!$D$23</f>
        <v>0</v>
      </c>
      <c r="AE255" s="22">
        <f>10*Coeficientes!$D$24*AD254/Constantes!$F$29</f>
        <v>0</v>
      </c>
      <c r="AF255" s="22">
        <f>10000*(AA255+AE255)*Escenarios!$F$7/Escenarios!$F$8</f>
        <v>0</v>
      </c>
      <c r="AG255" s="22">
        <f>MAX(0,Constantes!$D$15/((Calculations!AJ254+Calculations!AF255+Clima!$F253)^2)+Coeficientes!$D$12)</f>
        <v>0</v>
      </c>
      <c r="AH255" s="22">
        <f>MIN(ET_Calcs!$M253,0.8*(Calculations!AJ254+Calculations!AF255+Clima!$F253-Calculations!AG255-Constantes!$D$14))</f>
        <v>2.2168933355715128E-13</v>
      </c>
      <c r="AI255" s="22">
        <f>MAX(0,AJ254+AF255+Clima!$F253-Calculations!AG255-Calculations!AH255-Constantes!$E$24)</f>
        <v>0</v>
      </c>
      <c r="AJ255" s="22">
        <f>AJ254+AF255+Clima!$F253-Calculations!AG255-Calculations!AH255-Calculations!AI255</f>
        <v>41.250000000000057</v>
      </c>
      <c r="AK255" s="21"/>
    </row>
    <row r="256" spans="2:37" x14ac:dyDescent="0.25">
      <c r="B256" s="17"/>
      <c r="C256" s="22">
        <v>251</v>
      </c>
      <c r="D256" s="22">
        <f>ET_Calcs!$I254*((1-Constantes!$D$21)*ET_Calcs!$K254+ET_Calcs!$L254)</f>
        <v>1.610993195517205</v>
      </c>
      <c r="E256" s="22">
        <f>MIN(D256*Constantes!$D$19,0.8*(H255+Clima!$F254-F256-G256-Constantes!$D$12))</f>
        <v>2.2367885321727955E-12</v>
      </c>
      <c r="F256" s="22">
        <f>IF(Clima!$F254&gt;0.05*Constantes!$D$20,((Clima!$F254-0.05*Constantes!$D$20)^2)/(Clima!$F254+0.95*Constantes!$D$20),0)</f>
        <v>0</v>
      </c>
      <c r="G256" s="22">
        <f>MAX(0,H255+Clima!$F254-F256-Constantes!$D$11)</f>
        <v>0</v>
      </c>
      <c r="H256" s="22">
        <f>H255+Clima!$F254-F256-E256-G256</f>
        <v>26.250000000000558</v>
      </c>
      <c r="I256" s="20"/>
      <c r="J256" s="22">
        <v>251</v>
      </c>
      <c r="K256" s="22">
        <f>ET_Calcs!$I254*((1-Constantes!$E$21)*ET_Calcs!$K254+ET_Calcs!$L254)</f>
        <v>1.610993195517205</v>
      </c>
      <c r="L256" s="22">
        <f>MIN(K256*Constantes!$E$19,0.8*(O255+Clima!$F254-M256-N256-Constantes!$D$12))</f>
        <v>2.2367885321727955E-12</v>
      </c>
      <c r="M256" s="22">
        <f>IF(Clima!$F254&gt;0.05*Constantes!$E$20,((Clima!$F254-0.05*Constantes!$E$20)^2)/(Clima!$F254+0.95*Constantes!$E$20),0)</f>
        <v>0</v>
      </c>
      <c r="N256" s="22">
        <f>MAX(0,O255+Clima!$F254-M256-Constantes!$D$11)</f>
        <v>0</v>
      </c>
      <c r="O256" s="22">
        <f>O255+Clima!$F254-M256-L256-N256</f>
        <v>26.250000000000558</v>
      </c>
      <c r="P256" s="22">
        <f>P255+(Coeficientes!$D$22*N256-Q256)/Coeficientes!$D$23</f>
        <v>0</v>
      </c>
      <c r="Q256" s="22">
        <f>10*Coeficientes!$D$24*P255/Constantes!$E$29</f>
        <v>0</v>
      </c>
      <c r="R256" s="22">
        <f>10000*(M256+Q256)*Escenarios!$E$7/Escenarios!$E$8</f>
        <v>0</v>
      </c>
      <c r="S256" s="22">
        <f>MAX(0,Constantes!$D$15/((Calculations!V255+Calculations!R256+Clima!$F254)^2)+Coeficientes!$D$12)</f>
        <v>2.2731356011285397</v>
      </c>
      <c r="T256" s="22">
        <f>MIN(ET_Calcs!$M254,0.8*(Calculations!V255+Calculations!R256+Clima!$F254-Calculations!S256-Constantes!$D$14))</f>
        <v>1.5540404807034591</v>
      </c>
      <c r="U256" s="22">
        <f>MAX(0,V255+R256+Clima!$F254-Calculations!S256-Calculations!T256-Constantes!$E$24)</f>
        <v>0</v>
      </c>
      <c r="V256" s="22">
        <f>V255+R256+Clima!$F254-Calculations!S256-Calculations!T256-Calculations!U256</f>
        <v>115.02025380725229</v>
      </c>
      <c r="W256" s="20"/>
      <c r="X256" s="22">
        <v>251</v>
      </c>
      <c r="Y256" s="22">
        <f>ET_Calcs!$I254*((1-Constantes!$F$21)*ET_Calcs!$K254+ET_Calcs!$L254)</f>
        <v>1.610993195517205</v>
      </c>
      <c r="Z256" s="22">
        <f>MIN(Y256*Constantes!$F$19,0.8*(AC255+Clima!$F254-AA256-AB256-Constantes!$D$12))</f>
        <v>2.2367885321727955E-12</v>
      </c>
      <c r="AA256" s="22">
        <f>IF(Clima!$F254&gt;0.05*Constantes!$F$20,((Clima!$F254-0.05*Constantes!$F$20)^2)/(Clima!$F254+0.95*Constantes!$F$20),0)</f>
        <v>0</v>
      </c>
      <c r="AB256" s="22">
        <f>MAX(0,AC255+Clima!$F254-AA256-Constantes!$D$11)</f>
        <v>0</v>
      </c>
      <c r="AC256" s="22">
        <f>AC255+Clima!$F254-AA256-Z256-AB256</f>
        <v>26.250000000000558</v>
      </c>
      <c r="AD256" s="22">
        <f>AD255+(Coeficientes!$D$22*AB256-AE256)/Coeficientes!$D$23</f>
        <v>0</v>
      </c>
      <c r="AE256" s="22">
        <f>10*Coeficientes!$D$24*AD255/Constantes!$F$29</f>
        <v>0</v>
      </c>
      <c r="AF256" s="22">
        <f>10000*(AA256+AE256)*Escenarios!$F$7/Escenarios!$F$8</f>
        <v>0</v>
      </c>
      <c r="AG256" s="22">
        <f>MAX(0,Constantes!$D$15/((Calculations!AJ255+Calculations!AF256+Clima!$F254)^2)+Coeficientes!$D$12)</f>
        <v>0</v>
      </c>
      <c r="AH256" s="22">
        <f>MIN(ET_Calcs!$M254,0.8*(Calculations!AJ255+Calculations!AF256+Clima!$F254-Calculations!AG256-Constantes!$D$14))</f>
        <v>4.5474735088646414E-14</v>
      </c>
      <c r="AI256" s="22">
        <f>MAX(0,AJ255+AF256+Clima!$F254-Calculations!AG256-Calculations!AH256-Constantes!$E$24)</f>
        <v>0</v>
      </c>
      <c r="AJ256" s="22">
        <f>AJ255+AF256+Clima!$F254-Calculations!AG256-Calculations!AH256-Calculations!AI256</f>
        <v>41.250000000000014</v>
      </c>
      <c r="AK256" s="21"/>
    </row>
    <row r="257" spans="2:37" x14ac:dyDescent="0.25">
      <c r="B257" s="17"/>
      <c r="C257" s="22">
        <v>252</v>
      </c>
      <c r="D257" s="22">
        <f>ET_Calcs!$I255*((1-Constantes!$D$21)*ET_Calcs!$K255+ET_Calcs!$L255)</f>
        <v>1.6188023925850608</v>
      </c>
      <c r="E257" s="22">
        <f>MIN(D257*Constantes!$D$19,0.8*(H256+Clima!$F255-F257-G257-Constantes!$D$12))</f>
        <v>4.4622083805734295E-13</v>
      </c>
      <c r="F257" s="22">
        <f>IF(Clima!$F255&gt;0.05*Constantes!$D$20,((Clima!$F255-0.05*Constantes!$D$20)^2)/(Clima!$F255+0.95*Constantes!$D$20),0)</f>
        <v>0</v>
      </c>
      <c r="G257" s="22">
        <f>MAX(0,H256+Clima!$F255-F257-Constantes!$D$11)</f>
        <v>0</v>
      </c>
      <c r="H257" s="22">
        <f>H256+Clima!$F255-F257-E257-G257</f>
        <v>26.25000000000011</v>
      </c>
      <c r="I257" s="20"/>
      <c r="J257" s="22">
        <v>252</v>
      </c>
      <c r="K257" s="22">
        <f>ET_Calcs!$I255*((1-Constantes!$E$21)*ET_Calcs!$K255+ET_Calcs!$L255)</f>
        <v>1.6188023925850608</v>
      </c>
      <c r="L257" s="22">
        <f>MIN(K257*Constantes!$E$19,0.8*(O256+Clima!$F255-M257-N257-Constantes!$D$12))</f>
        <v>4.4622083805734295E-13</v>
      </c>
      <c r="M257" s="22">
        <f>IF(Clima!$F255&gt;0.05*Constantes!$E$20,((Clima!$F255-0.05*Constantes!$E$20)^2)/(Clima!$F255+0.95*Constantes!$E$20),0)</f>
        <v>0</v>
      </c>
      <c r="N257" s="22">
        <f>MAX(0,O256+Clima!$F255-M257-Constantes!$D$11)</f>
        <v>0</v>
      </c>
      <c r="O257" s="22">
        <f>O256+Clima!$F255-M257-L257-N257</f>
        <v>26.25000000000011</v>
      </c>
      <c r="P257" s="22">
        <f>P256+(Coeficientes!$D$22*N257-Q257)/Coeficientes!$D$23</f>
        <v>0</v>
      </c>
      <c r="Q257" s="22">
        <f>10*Coeficientes!$D$24*P256/Constantes!$E$29</f>
        <v>0</v>
      </c>
      <c r="R257" s="22">
        <f>10000*(M257+Q257)*Escenarios!$E$7/Escenarios!$E$8</f>
        <v>0</v>
      </c>
      <c r="S257" s="22">
        <f>MAX(0,Constantes!$D$15/((Calculations!V256+Calculations!R257+Clima!$F255)^2)+Coeficientes!$D$12)</f>
        <v>2.2239595770259761</v>
      </c>
      <c r="T257" s="22">
        <f>MIN(ET_Calcs!$M255,0.8*(Calculations!V256+Calculations!R257+Clima!$F255-Calculations!S257-Constantes!$D$14))</f>
        <v>1.5616592095501474</v>
      </c>
      <c r="U257" s="22">
        <f>MAX(0,V256+R257+Clima!$F255-Calculations!S257-Calculations!T257-Constantes!$E$24)</f>
        <v>0</v>
      </c>
      <c r="V257" s="22">
        <f>V256+R257+Clima!$F255-Calculations!S257-Calculations!T257-Calculations!U257</f>
        <v>111.23463502067617</v>
      </c>
      <c r="W257" s="20"/>
      <c r="X257" s="22">
        <v>252</v>
      </c>
      <c r="Y257" s="22">
        <f>ET_Calcs!$I255*((1-Constantes!$F$21)*ET_Calcs!$K255+ET_Calcs!$L255)</f>
        <v>1.6188023925850608</v>
      </c>
      <c r="Z257" s="22">
        <f>MIN(Y257*Constantes!$F$19,0.8*(AC256+Clima!$F255-AA257-AB257-Constantes!$D$12))</f>
        <v>4.4622083805734295E-13</v>
      </c>
      <c r="AA257" s="22">
        <f>IF(Clima!$F255&gt;0.05*Constantes!$F$20,((Clima!$F255-0.05*Constantes!$F$20)^2)/(Clima!$F255+0.95*Constantes!$F$20),0)</f>
        <v>0</v>
      </c>
      <c r="AB257" s="22">
        <f>MAX(0,AC256+Clima!$F255-AA257-Constantes!$D$11)</f>
        <v>0</v>
      </c>
      <c r="AC257" s="22">
        <f>AC256+Clima!$F255-AA257-Z257-AB257</f>
        <v>26.25000000000011</v>
      </c>
      <c r="AD257" s="22">
        <f>AD256+(Coeficientes!$D$22*AB257-AE257)/Coeficientes!$D$23</f>
        <v>0</v>
      </c>
      <c r="AE257" s="22">
        <f>10*Coeficientes!$D$24*AD256/Constantes!$F$29</f>
        <v>0</v>
      </c>
      <c r="AF257" s="22">
        <f>10000*(AA257+AE257)*Escenarios!$F$7/Escenarios!$F$8</f>
        <v>0</v>
      </c>
      <c r="AG257" s="22">
        <f>MAX(0,Constantes!$D$15/((Calculations!AJ256+Calculations!AF257+Clima!$F255)^2)+Coeficientes!$D$12)</f>
        <v>0</v>
      </c>
      <c r="AH257" s="22">
        <f>MIN(ET_Calcs!$M255,0.8*(Calculations!AJ256+Calculations!AF257+Clima!$F255-Calculations!AG257-Constantes!$D$14))</f>
        <v>1.1368683772161604E-14</v>
      </c>
      <c r="AI257" s="22">
        <f>MAX(0,AJ256+AF257+Clima!$F255-Calculations!AG257-Calculations!AH257-Constantes!$E$24)</f>
        <v>0</v>
      </c>
      <c r="AJ257" s="22">
        <f>AJ256+AF257+Clima!$F255-Calculations!AG257-Calculations!AH257-Calculations!AI257</f>
        <v>41.25</v>
      </c>
      <c r="AK257" s="21"/>
    </row>
    <row r="258" spans="2:37" x14ac:dyDescent="0.25">
      <c r="B258" s="17"/>
      <c r="C258" s="22">
        <v>253</v>
      </c>
      <c r="D258" s="22">
        <f>ET_Calcs!$I256*((1-Constantes!$D$21)*ET_Calcs!$K256+ET_Calcs!$L256)</f>
        <v>1.5949971638686409</v>
      </c>
      <c r="E258" s="22">
        <f>MIN(D258*Constantes!$D$19,0.8*(H257+Clima!$F256-F258-G258-Constantes!$D$12))</f>
        <v>8.8107299234252426E-14</v>
      </c>
      <c r="F258" s="22">
        <f>IF(Clima!$F256&gt;0.05*Constantes!$D$20,((Clima!$F256-0.05*Constantes!$D$20)^2)/(Clima!$F256+0.95*Constantes!$D$20),0)</f>
        <v>0</v>
      </c>
      <c r="G258" s="22">
        <f>MAX(0,H257+Clima!$F256-F258-Constantes!$D$11)</f>
        <v>0</v>
      </c>
      <c r="H258" s="22">
        <f>H257+Clima!$F256-F258-E258-G258</f>
        <v>26.250000000000021</v>
      </c>
      <c r="I258" s="20"/>
      <c r="J258" s="22">
        <v>253</v>
      </c>
      <c r="K258" s="22">
        <f>ET_Calcs!$I256*((1-Constantes!$E$21)*ET_Calcs!$K256+ET_Calcs!$L256)</f>
        <v>1.5949971638686409</v>
      </c>
      <c r="L258" s="22">
        <f>MIN(K258*Constantes!$E$19,0.8*(O257+Clima!$F256-M258-N258-Constantes!$D$12))</f>
        <v>8.8107299234252426E-14</v>
      </c>
      <c r="M258" s="22">
        <f>IF(Clima!$F256&gt;0.05*Constantes!$E$20,((Clima!$F256-0.05*Constantes!$E$20)^2)/(Clima!$F256+0.95*Constantes!$E$20),0)</f>
        <v>0</v>
      </c>
      <c r="N258" s="22">
        <f>MAX(0,O257+Clima!$F256-M258-Constantes!$D$11)</f>
        <v>0</v>
      </c>
      <c r="O258" s="22">
        <f>O257+Clima!$F256-M258-L258-N258</f>
        <v>26.250000000000021</v>
      </c>
      <c r="P258" s="22">
        <f>P257+(Coeficientes!$D$22*N258-Q258)/Coeficientes!$D$23</f>
        <v>0</v>
      </c>
      <c r="Q258" s="22">
        <f>10*Coeficientes!$D$24*P257/Constantes!$E$29</f>
        <v>0</v>
      </c>
      <c r="R258" s="22">
        <f>10000*(M258+Q258)*Escenarios!$E$7/Escenarios!$E$8</f>
        <v>0</v>
      </c>
      <c r="S258" s="22">
        <f>MAX(0,Constantes!$D$15/((Calculations!V257+Calculations!R258+Clima!$F256)^2)+Coeficientes!$D$12)</f>
        <v>2.1702391908948266</v>
      </c>
      <c r="T258" s="22">
        <f>MIN(ET_Calcs!$M256,0.8*(Calculations!V257+Calculations!R258+Clima!$F256-Calculations!S258-Constantes!$D$14))</f>
        <v>1.5388476643730187</v>
      </c>
      <c r="U258" s="22">
        <f>MAX(0,V257+R258+Clima!$F256-Calculations!S258-Calculations!T258-Constantes!$E$24)</f>
        <v>0</v>
      </c>
      <c r="V258" s="22">
        <f>V257+R258+Clima!$F256-Calculations!S258-Calculations!T258-Calculations!U258</f>
        <v>107.52554816540831</v>
      </c>
      <c r="W258" s="20"/>
      <c r="X258" s="22">
        <v>253</v>
      </c>
      <c r="Y258" s="22">
        <f>ET_Calcs!$I256*((1-Constantes!$F$21)*ET_Calcs!$K256+ET_Calcs!$L256)</f>
        <v>1.5949971638686409</v>
      </c>
      <c r="Z258" s="22">
        <f>MIN(Y258*Constantes!$F$19,0.8*(AC257+Clima!$F256-AA258-AB258-Constantes!$D$12))</f>
        <v>8.8107299234252426E-14</v>
      </c>
      <c r="AA258" s="22">
        <f>IF(Clima!$F256&gt;0.05*Constantes!$F$20,((Clima!$F256-0.05*Constantes!$F$20)^2)/(Clima!$F256+0.95*Constantes!$F$20),0)</f>
        <v>0</v>
      </c>
      <c r="AB258" s="22">
        <f>MAX(0,AC257+Clima!$F256-AA258-Constantes!$D$11)</f>
        <v>0</v>
      </c>
      <c r="AC258" s="22">
        <f>AC257+Clima!$F256-AA258-Z258-AB258</f>
        <v>26.250000000000021</v>
      </c>
      <c r="AD258" s="22">
        <f>AD257+(Coeficientes!$D$22*AB258-AE258)/Coeficientes!$D$23</f>
        <v>0</v>
      </c>
      <c r="AE258" s="22">
        <f>10*Coeficientes!$D$24*AD257/Constantes!$F$29</f>
        <v>0</v>
      </c>
      <c r="AF258" s="22">
        <f>10000*(AA258+AE258)*Escenarios!$F$7/Escenarios!$F$8</f>
        <v>0</v>
      </c>
      <c r="AG258" s="22">
        <f>MAX(0,Constantes!$D$15/((Calculations!AJ257+Calculations!AF258+Clima!$F256)^2)+Coeficientes!$D$12)</f>
        <v>0</v>
      </c>
      <c r="AH258" s="22">
        <f>MIN(ET_Calcs!$M256,0.8*(Calculations!AJ257+Calculations!AF258+Clima!$F256-Calculations!AG258-Constantes!$D$14))</f>
        <v>0</v>
      </c>
      <c r="AI258" s="22">
        <f>MAX(0,AJ257+AF258+Clima!$F256-Calculations!AG258-Calculations!AH258-Constantes!$E$24)</f>
        <v>0</v>
      </c>
      <c r="AJ258" s="22">
        <f>AJ257+AF258+Clima!$F256-Calculations!AG258-Calculations!AH258-Calculations!AI258</f>
        <v>41.25</v>
      </c>
      <c r="AK258" s="21"/>
    </row>
    <row r="259" spans="2:37" x14ac:dyDescent="0.25">
      <c r="B259" s="17"/>
      <c r="C259" s="22">
        <v>254</v>
      </c>
      <c r="D259" s="22">
        <f>ET_Calcs!$I257*((1-Constantes!$D$21)*ET_Calcs!$K257+ET_Calcs!$L257)</f>
        <v>1.6568459224099854</v>
      </c>
      <c r="E259" s="22">
        <f>MIN(D259*Constantes!$D$19,0.8*(H258+Clima!$F257-F259-G259-Constantes!$D$12))</f>
        <v>1.7053025658242407E-14</v>
      </c>
      <c r="F259" s="22">
        <f>IF(Clima!$F257&gt;0.05*Constantes!$D$20,((Clima!$F257-0.05*Constantes!$D$20)^2)/(Clima!$F257+0.95*Constantes!$D$20),0)</f>
        <v>0</v>
      </c>
      <c r="G259" s="22">
        <f>MAX(0,H258+Clima!$F257-F259-Constantes!$D$11)</f>
        <v>0</v>
      </c>
      <c r="H259" s="22">
        <f>H258+Clima!$F257-F259-E259-G259</f>
        <v>26.250000000000004</v>
      </c>
      <c r="I259" s="20"/>
      <c r="J259" s="22">
        <v>254</v>
      </c>
      <c r="K259" s="22">
        <f>ET_Calcs!$I257*((1-Constantes!$E$21)*ET_Calcs!$K257+ET_Calcs!$L257)</f>
        <v>1.6568459224099854</v>
      </c>
      <c r="L259" s="22">
        <f>MIN(K259*Constantes!$E$19,0.8*(O258+Clima!$F257-M259-N259-Constantes!$D$12))</f>
        <v>1.7053025658242407E-14</v>
      </c>
      <c r="M259" s="22">
        <f>IF(Clima!$F257&gt;0.05*Constantes!$E$20,((Clima!$F257-0.05*Constantes!$E$20)^2)/(Clima!$F257+0.95*Constantes!$E$20),0)</f>
        <v>0</v>
      </c>
      <c r="N259" s="22">
        <f>MAX(0,O258+Clima!$F257-M259-Constantes!$D$11)</f>
        <v>0</v>
      </c>
      <c r="O259" s="22">
        <f>O258+Clima!$F257-M259-L259-N259</f>
        <v>26.250000000000004</v>
      </c>
      <c r="P259" s="22">
        <f>P258+(Coeficientes!$D$22*N259-Q259)/Coeficientes!$D$23</f>
        <v>0</v>
      </c>
      <c r="Q259" s="22">
        <f>10*Coeficientes!$D$24*P258/Constantes!$E$29</f>
        <v>0</v>
      </c>
      <c r="R259" s="22">
        <f>10000*(M259+Q259)*Escenarios!$E$7/Escenarios!$E$8</f>
        <v>0</v>
      </c>
      <c r="S259" s="22">
        <f>MAX(0,Constantes!$D$15/((Calculations!V258+Calculations!R259+Clima!$F257)^2)+Coeficientes!$D$12)</f>
        <v>2.1120067667428422</v>
      </c>
      <c r="T259" s="22">
        <f>MIN(ET_Calcs!$M257,0.8*(Calculations!V258+Calculations!R259+Clima!$F257-Calculations!S259-Constantes!$D$14))</f>
        <v>1.5984859875070627</v>
      </c>
      <c r="U259" s="22">
        <f>MAX(0,V258+R259+Clima!$F257-Calculations!S259-Calculations!T259-Constantes!$E$24)</f>
        <v>0</v>
      </c>
      <c r="V259" s="22">
        <f>V258+R259+Clima!$F257-Calculations!S259-Calculations!T259-Calculations!U259</f>
        <v>103.81505541115841</v>
      </c>
      <c r="W259" s="20"/>
      <c r="X259" s="22">
        <v>254</v>
      </c>
      <c r="Y259" s="22">
        <f>ET_Calcs!$I257*((1-Constantes!$F$21)*ET_Calcs!$K257+ET_Calcs!$L257)</f>
        <v>1.6568459224099854</v>
      </c>
      <c r="Z259" s="22">
        <f>MIN(Y259*Constantes!$F$19,0.8*(AC258+Clima!$F257-AA259-AB259-Constantes!$D$12))</f>
        <v>1.7053025658242407E-14</v>
      </c>
      <c r="AA259" s="22">
        <f>IF(Clima!$F257&gt;0.05*Constantes!$F$20,((Clima!$F257-0.05*Constantes!$F$20)^2)/(Clima!$F257+0.95*Constantes!$F$20),0)</f>
        <v>0</v>
      </c>
      <c r="AB259" s="22">
        <f>MAX(0,AC258+Clima!$F257-AA259-Constantes!$D$11)</f>
        <v>0</v>
      </c>
      <c r="AC259" s="22">
        <f>AC258+Clima!$F257-AA259-Z259-AB259</f>
        <v>26.250000000000004</v>
      </c>
      <c r="AD259" s="22">
        <f>AD258+(Coeficientes!$D$22*AB259-AE259)/Coeficientes!$D$23</f>
        <v>0</v>
      </c>
      <c r="AE259" s="22">
        <f>10*Coeficientes!$D$24*AD258/Constantes!$F$29</f>
        <v>0</v>
      </c>
      <c r="AF259" s="22">
        <f>10000*(AA259+AE259)*Escenarios!$F$7/Escenarios!$F$8</f>
        <v>0</v>
      </c>
      <c r="AG259" s="22">
        <f>MAX(0,Constantes!$D$15/((Calculations!AJ258+Calculations!AF259+Clima!$F257)^2)+Coeficientes!$D$12)</f>
        <v>0</v>
      </c>
      <c r="AH259" s="22">
        <f>MIN(ET_Calcs!$M257,0.8*(Calculations!AJ258+Calculations!AF259+Clima!$F257-Calculations!AG259-Constantes!$D$14))</f>
        <v>0</v>
      </c>
      <c r="AI259" s="22">
        <f>MAX(0,AJ258+AF259+Clima!$F257-Calculations!AG259-Calculations!AH259-Constantes!$E$24)</f>
        <v>0</v>
      </c>
      <c r="AJ259" s="22">
        <f>AJ258+AF259+Clima!$F257-Calculations!AG259-Calculations!AH259-Calculations!AI259</f>
        <v>41.25</v>
      </c>
      <c r="AK259" s="21"/>
    </row>
    <row r="260" spans="2:37" x14ac:dyDescent="0.25">
      <c r="B260" s="17"/>
      <c r="C260" s="22">
        <v>255</v>
      </c>
      <c r="D260" s="22">
        <f>ET_Calcs!$I258*((1-Constantes!$D$21)*ET_Calcs!$K258+ET_Calcs!$L258)</f>
        <v>1.5871729566324206</v>
      </c>
      <c r="E260" s="22">
        <f>MIN(D260*Constantes!$D$19,0.8*(H259+Clima!$F258-F260-G260-Constantes!$D$12))</f>
        <v>2.8421709430404009E-15</v>
      </c>
      <c r="F260" s="22">
        <f>IF(Clima!$F258&gt;0.05*Constantes!$D$20,((Clima!$F258-0.05*Constantes!$D$20)^2)/(Clima!$F258+0.95*Constantes!$D$20),0)</f>
        <v>0</v>
      </c>
      <c r="G260" s="22">
        <f>MAX(0,H259+Clima!$F258-F260-Constantes!$D$11)</f>
        <v>0</v>
      </c>
      <c r="H260" s="22">
        <f>H259+Clima!$F258-F260-E260-G260</f>
        <v>26.25</v>
      </c>
      <c r="I260" s="20"/>
      <c r="J260" s="22">
        <v>255</v>
      </c>
      <c r="K260" s="22">
        <f>ET_Calcs!$I258*((1-Constantes!$E$21)*ET_Calcs!$K258+ET_Calcs!$L258)</f>
        <v>1.5871729566324206</v>
      </c>
      <c r="L260" s="22">
        <f>MIN(K260*Constantes!$E$19,0.8*(O259+Clima!$F258-M260-N260-Constantes!$D$12))</f>
        <v>2.8421709430404009E-15</v>
      </c>
      <c r="M260" s="22">
        <f>IF(Clima!$F258&gt;0.05*Constantes!$E$20,((Clima!$F258-0.05*Constantes!$E$20)^2)/(Clima!$F258+0.95*Constantes!$E$20),0)</f>
        <v>0</v>
      </c>
      <c r="N260" s="22">
        <f>MAX(0,O259+Clima!$F258-M260-Constantes!$D$11)</f>
        <v>0</v>
      </c>
      <c r="O260" s="22">
        <f>O259+Clima!$F258-M260-L260-N260</f>
        <v>26.25</v>
      </c>
      <c r="P260" s="22">
        <f>P259+(Coeficientes!$D$22*N260-Q260)/Coeficientes!$D$23</f>
        <v>0</v>
      </c>
      <c r="Q260" s="22">
        <f>10*Coeficientes!$D$24*P259/Constantes!$E$29</f>
        <v>0</v>
      </c>
      <c r="R260" s="22">
        <f>10000*(M260+Q260)*Escenarios!$E$7/Escenarios!$E$8</f>
        <v>0</v>
      </c>
      <c r="S260" s="22">
        <f>MAX(0,Constantes!$D$15/((Calculations!V259+Calculations!R260+Clima!$F258)^2)+Coeficientes!$D$12)</f>
        <v>2.0473962064178339</v>
      </c>
      <c r="T260" s="22">
        <f>MIN(ET_Calcs!$M258,0.8*(Calculations!V259+Calculations!R260+Clima!$F258-Calculations!S260-Constantes!$D$14))</f>
        <v>1.5315150913720486</v>
      </c>
      <c r="U260" s="22">
        <f>MAX(0,V259+R260+Clima!$F258-Calculations!S260-Calculations!T260-Constantes!$E$24)</f>
        <v>0</v>
      </c>
      <c r="V260" s="22">
        <f>V259+R260+Clima!$F258-Calculations!S260-Calculations!T260-Calculations!U260</f>
        <v>100.23614411336854</v>
      </c>
      <c r="W260" s="20"/>
      <c r="X260" s="22">
        <v>255</v>
      </c>
      <c r="Y260" s="22">
        <f>ET_Calcs!$I258*((1-Constantes!$F$21)*ET_Calcs!$K258+ET_Calcs!$L258)</f>
        <v>1.5871729566324206</v>
      </c>
      <c r="Z260" s="22">
        <f>MIN(Y260*Constantes!$F$19,0.8*(AC259+Clima!$F258-AA260-AB260-Constantes!$D$12))</f>
        <v>2.8421709430404009E-15</v>
      </c>
      <c r="AA260" s="22">
        <f>IF(Clima!$F258&gt;0.05*Constantes!$F$20,((Clima!$F258-0.05*Constantes!$F$20)^2)/(Clima!$F258+0.95*Constantes!$F$20),0)</f>
        <v>0</v>
      </c>
      <c r="AB260" s="22">
        <f>MAX(0,AC259+Clima!$F258-AA260-Constantes!$D$11)</f>
        <v>0</v>
      </c>
      <c r="AC260" s="22">
        <f>AC259+Clima!$F258-AA260-Z260-AB260</f>
        <v>26.25</v>
      </c>
      <c r="AD260" s="22">
        <f>AD259+(Coeficientes!$D$22*AB260-AE260)/Coeficientes!$D$23</f>
        <v>0</v>
      </c>
      <c r="AE260" s="22">
        <f>10*Coeficientes!$D$24*AD259/Constantes!$F$29</f>
        <v>0</v>
      </c>
      <c r="AF260" s="22">
        <f>10000*(AA260+AE260)*Escenarios!$F$7/Escenarios!$F$8</f>
        <v>0</v>
      </c>
      <c r="AG260" s="22">
        <f>MAX(0,Constantes!$D$15/((Calculations!AJ259+Calculations!AF260+Clima!$F258)^2)+Coeficientes!$D$12)</f>
        <v>0</v>
      </c>
      <c r="AH260" s="22">
        <f>MIN(ET_Calcs!$M258,0.8*(Calculations!AJ259+Calculations!AF260+Clima!$F258-Calculations!AG260-Constantes!$D$14))</f>
        <v>0</v>
      </c>
      <c r="AI260" s="22">
        <f>MAX(0,AJ259+AF260+Clima!$F258-Calculations!AG260-Calculations!AH260-Constantes!$E$24)</f>
        <v>0</v>
      </c>
      <c r="AJ260" s="22">
        <f>AJ259+AF260+Clima!$F258-Calculations!AG260-Calculations!AH260-Calculations!AI260</f>
        <v>41.25</v>
      </c>
      <c r="AK260" s="21"/>
    </row>
    <row r="261" spans="2:37" x14ac:dyDescent="0.25">
      <c r="B261" s="17"/>
      <c r="C261" s="22">
        <v>256</v>
      </c>
      <c r="D261" s="22">
        <f>ET_Calcs!$I259*((1-Constantes!$D$21)*ET_Calcs!$K259+ET_Calcs!$L259)</f>
        <v>1.5305366176312787</v>
      </c>
      <c r="E261" s="22">
        <f>MIN(D261*Constantes!$D$19,0.8*(H260+Clima!$F259-F261-G261-Constantes!$D$12))</f>
        <v>0</v>
      </c>
      <c r="F261" s="22">
        <f>IF(Clima!$F259&gt;0.05*Constantes!$D$20,((Clima!$F259-0.05*Constantes!$D$20)^2)/(Clima!$F259+0.95*Constantes!$D$20),0)</f>
        <v>0</v>
      </c>
      <c r="G261" s="22">
        <f>MAX(0,H260+Clima!$F259-F261-Constantes!$D$11)</f>
        <v>0</v>
      </c>
      <c r="H261" s="22">
        <f>H260+Clima!$F259-F261-E261-G261</f>
        <v>26.25</v>
      </c>
      <c r="I261" s="20"/>
      <c r="J261" s="22">
        <v>256</v>
      </c>
      <c r="K261" s="22">
        <f>ET_Calcs!$I259*((1-Constantes!$E$21)*ET_Calcs!$K259+ET_Calcs!$L259)</f>
        <v>1.5305366176312787</v>
      </c>
      <c r="L261" s="22">
        <f>MIN(K261*Constantes!$E$19,0.8*(O260+Clima!$F259-M261-N261-Constantes!$D$12))</f>
        <v>0</v>
      </c>
      <c r="M261" s="22">
        <f>IF(Clima!$F259&gt;0.05*Constantes!$E$20,((Clima!$F259-0.05*Constantes!$E$20)^2)/(Clima!$F259+0.95*Constantes!$E$20),0)</f>
        <v>0</v>
      </c>
      <c r="N261" s="22">
        <f>MAX(0,O260+Clima!$F259-M261-Constantes!$D$11)</f>
        <v>0</v>
      </c>
      <c r="O261" s="22">
        <f>O260+Clima!$F259-M261-L261-N261</f>
        <v>26.25</v>
      </c>
      <c r="P261" s="22">
        <f>P260+(Coeficientes!$D$22*N261-Q261)/Coeficientes!$D$23</f>
        <v>0</v>
      </c>
      <c r="Q261" s="22">
        <f>10*Coeficientes!$D$24*P260/Constantes!$E$29</f>
        <v>0</v>
      </c>
      <c r="R261" s="22">
        <f>10000*(M261+Q261)*Escenarios!$E$7/Escenarios!$E$8</f>
        <v>0</v>
      </c>
      <c r="S261" s="22">
        <f>MAX(0,Constantes!$D$15/((Calculations!V260+Calculations!R261+Clima!$F259)^2)+Coeficientes!$D$12)</f>
        <v>1.9781567436067076</v>
      </c>
      <c r="T261" s="22">
        <f>MIN(ET_Calcs!$M259,0.8*(Calculations!V260+Calculations!R261+Clima!$F259-Calculations!S261-Constantes!$D$14))</f>
        <v>1.4771248347000274</v>
      </c>
      <c r="U261" s="22">
        <f>MAX(0,V260+R261+Clima!$F259-Calculations!S261-Calculations!T261-Constantes!$E$24)</f>
        <v>0</v>
      </c>
      <c r="V261" s="22">
        <f>V260+R261+Clima!$F259-Calculations!S261-Calculations!T261-Calculations!U261</f>
        <v>96.780862535061814</v>
      </c>
      <c r="W261" s="20"/>
      <c r="X261" s="22">
        <v>256</v>
      </c>
      <c r="Y261" s="22">
        <f>ET_Calcs!$I259*((1-Constantes!$F$21)*ET_Calcs!$K259+ET_Calcs!$L259)</f>
        <v>1.5305366176312787</v>
      </c>
      <c r="Z261" s="22">
        <f>MIN(Y261*Constantes!$F$19,0.8*(AC260+Clima!$F259-AA261-AB261-Constantes!$D$12))</f>
        <v>0</v>
      </c>
      <c r="AA261" s="22">
        <f>IF(Clima!$F259&gt;0.05*Constantes!$F$20,((Clima!$F259-0.05*Constantes!$F$20)^2)/(Clima!$F259+0.95*Constantes!$F$20),0)</f>
        <v>0</v>
      </c>
      <c r="AB261" s="22">
        <f>MAX(0,AC260+Clima!$F259-AA261-Constantes!$D$11)</f>
        <v>0</v>
      </c>
      <c r="AC261" s="22">
        <f>AC260+Clima!$F259-AA261-Z261-AB261</f>
        <v>26.25</v>
      </c>
      <c r="AD261" s="22">
        <f>AD260+(Coeficientes!$D$22*AB261-AE261)/Coeficientes!$D$23</f>
        <v>0</v>
      </c>
      <c r="AE261" s="22">
        <f>10*Coeficientes!$D$24*AD260/Constantes!$F$29</f>
        <v>0</v>
      </c>
      <c r="AF261" s="22">
        <f>10000*(AA261+AE261)*Escenarios!$F$7/Escenarios!$F$8</f>
        <v>0</v>
      </c>
      <c r="AG261" s="22">
        <f>MAX(0,Constantes!$D$15/((Calculations!AJ260+Calculations!AF261+Clima!$F259)^2)+Coeficientes!$D$12)</f>
        <v>0</v>
      </c>
      <c r="AH261" s="22">
        <f>MIN(ET_Calcs!$M259,0.8*(Calculations!AJ260+Calculations!AF261+Clima!$F259-Calculations!AG261-Constantes!$D$14))</f>
        <v>0</v>
      </c>
      <c r="AI261" s="22">
        <f>MAX(0,AJ260+AF261+Clima!$F259-Calculations!AG261-Calculations!AH261-Constantes!$E$24)</f>
        <v>0</v>
      </c>
      <c r="AJ261" s="22">
        <f>AJ260+AF261+Clima!$F259-Calculations!AG261-Calculations!AH261-Calculations!AI261</f>
        <v>41.25</v>
      </c>
      <c r="AK261" s="21"/>
    </row>
    <row r="262" spans="2:37" x14ac:dyDescent="0.25">
      <c r="B262" s="17"/>
      <c r="C262" s="22">
        <v>257</v>
      </c>
      <c r="D262" s="22">
        <f>ET_Calcs!$I260*((1-Constantes!$D$21)*ET_Calcs!$K260+ET_Calcs!$L260)</f>
        <v>1.5465123445949118</v>
      </c>
      <c r="E262" s="22">
        <f>MIN(D262*Constantes!$D$19,0.8*(H261+Clima!$F260-F262-G262-Constantes!$D$12))</f>
        <v>0</v>
      </c>
      <c r="F262" s="22">
        <f>IF(Clima!$F260&gt;0.05*Constantes!$D$20,((Clima!$F260-0.05*Constantes!$D$20)^2)/(Clima!$F260+0.95*Constantes!$D$20),0)</f>
        <v>0</v>
      </c>
      <c r="G262" s="22">
        <f>MAX(0,H261+Clima!$F260-F262-Constantes!$D$11)</f>
        <v>0</v>
      </c>
      <c r="H262" s="22">
        <f>H261+Clima!$F260-F262-E262-G262</f>
        <v>26.25</v>
      </c>
      <c r="I262" s="20"/>
      <c r="J262" s="22">
        <v>257</v>
      </c>
      <c r="K262" s="22">
        <f>ET_Calcs!$I260*((1-Constantes!$E$21)*ET_Calcs!$K260+ET_Calcs!$L260)</f>
        <v>1.5465123445949118</v>
      </c>
      <c r="L262" s="22">
        <f>MIN(K262*Constantes!$E$19,0.8*(O261+Clima!$F260-M262-N262-Constantes!$D$12))</f>
        <v>0</v>
      </c>
      <c r="M262" s="22">
        <f>IF(Clima!$F260&gt;0.05*Constantes!$E$20,((Clima!$F260-0.05*Constantes!$E$20)^2)/(Clima!$F260+0.95*Constantes!$E$20),0)</f>
        <v>0</v>
      </c>
      <c r="N262" s="22">
        <f>MAX(0,O261+Clima!$F260-M262-Constantes!$D$11)</f>
        <v>0</v>
      </c>
      <c r="O262" s="22">
        <f>O261+Clima!$F260-M262-L262-N262</f>
        <v>26.25</v>
      </c>
      <c r="P262" s="22">
        <f>P261+(Coeficientes!$D$22*N262-Q262)/Coeficientes!$D$23</f>
        <v>0</v>
      </c>
      <c r="Q262" s="22">
        <f>10*Coeficientes!$D$24*P261/Constantes!$E$29</f>
        <v>0</v>
      </c>
      <c r="R262" s="22">
        <f>10000*(M262+Q262)*Escenarios!$E$7/Escenarios!$E$8</f>
        <v>0</v>
      </c>
      <c r="S262" s="22">
        <f>MAX(0,Constantes!$D$15/((Calculations!V261+Calculations!R262+Clima!$F260)^2)+Coeficientes!$D$12)</f>
        <v>1.9038903273152965</v>
      </c>
      <c r="T262" s="22">
        <f>MIN(ET_Calcs!$M260,0.8*(Calculations!V261+Calculations!R262+Clima!$F260-Calculations!S262-Constantes!$D$14))</f>
        <v>1.492585534221156</v>
      </c>
      <c r="U262" s="22">
        <f>MAX(0,V261+R262+Clima!$F260-Calculations!S262-Calculations!T262-Constantes!$E$24)</f>
        <v>0</v>
      </c>
      <c r="V262" s="22">
        <f>V261+R262+Clima!$F260-Calculations!S262-Calculations!T262-Calculations!U262</f>
        <v>93.38438667352537</v>
      </c>
      <c r="W262" s="20"/>
      <c r="X262" s="22">
        <v>257</v>
      </c>
      <c r="Y262" s="22">
        <f>ET_Calcs!$I260*((1-Constantes!$F$21)*ET_Calcs!$K260+ET_Calcs!$L260)</f>
        <v>1.5465123445949118</v>
      </c>
      <c r="Z262" s="22">
        <f>MIN(Y262*Constantes!$F$19,0.8*(AC261+Clima!$F260-AA262-AB262-Constantes!$D$12))</f>
        <v>0</v>
      </c>
      <c r="AA262" s="22">
        <f>IF(Clima!$F260&gt;0.05*Constantes!$F$20,((Clima!$F260-0.05*Constantes!$F$20)^2)/(Clima!$F260+0.95*Constantes!$F$20),0)</f>
        <v>0</v>
      </c>
      <c r="AB262" s="22">
        <f>MAX(0,AC261+Clima!$F260-AA262-Constantes!$D$11)</f>
        <v>0</v>
      </c>
      <c r="AC262" s="22">
        <f>AC261+Clima!$F260-AA262-Z262-AB262</f>
        <v>26.25</v>
      </c>
      <c r="AD262" s="22">
        <f>AD261+(Coeficientes!$D$22*AB262-AE262)/Coeficientes!$D$23</f>
        <v>0</v>
      </c>
      <c r="AE262" s="22">
        <f>10*Coeficientes!$D$24*AD261/Constantes!$F$29</f>
        <v>0</v>
      </c>
      <c r="AF262" s="22">
        <f>10000*(AA262+AE262)*Escenarios!$F$7/Escenarios!$F$8</f>
        <v>0</v>
      </c>
      <c r="AG262" s="22">
        <f>MAX(0,Constantes!$D$15/((Calculations!AJ261+Calculations!AF262+Clima!$F260)^2)+Coeficientes!$D$12)</f>
        <v>0</v>
      </c>
      <c r="AH262" s="22">
        <f>MIN(ET_Calcs!$M260,0.8*(Calculations!AJ261+Calculations!AF262+Clima!$F260-Calculations!AG262-Constantes!$D$14))</f>
        <v>0</v>
      </c>
      <c r="AI262" s="22">
        <f>MAX(0,AJ261+AF262+Clima!$F260-Calculations!AG262-Calculations!AH262-Constantes!$E$24)</f>
        <v>0</v>
      </c>
      <c r="AJ262" s="22">
        <f>AJ261+AF262+Clima!$F260-Calculations!AG262-Calculations!AH262-Calculations!AI262</f>
        <v>41.25</v>
      </c>
      <c r="AK262" s="21"/>
    </row>
    <row r="263" spans="2:37" x14ac:dyDescent="0.25">
      <c r="B263" s="17"/>
      <c r="C263" s="22">
        <v>258</v>
      </c>
      <c r="D263" s="22">
        <f>ET_Calcs!$I261*((1-Constantes!$D$21)*ET_Calcs!$K261+ET_Calcs!$L261)</f>
        <v>1.6270034234381512</v>
      </c>
      <c r="E263" s="22">
        <f>MIN(D263*Constantes!$D$19,0.8*(H262+Clima!$F261-F263-G263-Constantes!$D$12))</f>
        <v>0</v>
      </c>
      <c r="F263" s="22">
        <f>IF(Clima!$F261&gt;0.05*Constantes!$D$20,((Clima!$F261-0.05*Constantes!$D$20)^2)/(Clima!$F261+0.95*Constantes!$D$20),0)</f>
        <v>0</v>
      </c>
      <c r="G263" s="22">
        <f>MAX(0,H262+Clima!$F261-F263-Constantes!$D$11)</f>
        <v>0</v>
      </c>
      <c r="H263" s="22">
        <f>H262+Clima!$F261-F263-E263-G263</f>
        <v>26.25</v>
      </c>
      <c r="I263" s="20"/>
      <c r="J263" s="22">
        <v>258</v>
      </c>
      <c r="K263" s="22">
        <f>ET_Calcs!$I261*((1-Constantes!$E$21)*ET_Calcs!$K261+ET_Calcs!$L261)</f>
        <v>1.6270034234381512</v>
      </c>
      <c r="L263" s="22">
        <f>MIN(K263*Constantes!$E$19,0.8*(O262+Clima!$F261-M263-N263-Constantes!$D$12))</f>
        <v>0</v>
      </c>
      <c r="M263" s="22">
        <f>IF(Clima!$F261&gt;0.05*Constantes!$E$20,((Clima!$F261-0.05*Constantes!$E$20)^2)/(Clima!$F261+0.95*Constantes!$E$20),0)</f>
        <v>0</v>
      </c>
      <c r="N263" s="22">
        <f>MAX(0,O262+Clima!$F261-M263-Constantes!$D$11)</f>
        <v>0</v>
      </c>
      <c r="O263" s="22">
        <f>O262+Clima!$F261-M263-L263-N263</f>
        <v>26.25</v>
      </c>
      <c r="P263" s="22">
        <f>P262+(Coeficientes!$D$22*N263-Q263)/Coeficientes!$D$23</f>
        <v>0</v>
      </c>
      <c r="Q263" s="22">
        <f>10*Coeficientes!$D$24*P262/Constantes!$E$29</f>
        <v>0</v>
      </c>
      <c r="R263" s="22">
        <f>10000*(M263+Q263)*Escenarios!$E$7/Escenarios!$E$8</f>
        <v>0</v>
      </c>
      <c r="S263" s="22">
        <f>MAX(0,Constantes!$D$15/((Calculations!V262+Calculations!R263+Clima!$F261)^2)+Coeficientes!$D$12)</f>
        <v>1.8227073157283249</v>
      </c>
      <c r="T263" s="22">
        <f>MIN(ET_Calcs!$M261,0.8*(Calculations!V262+Calculations!R263+Clima!$F261-Calculations!S263-Constantes!$D$14))</f>
        <v>1.5701330738740189</v>
      </c>
      <c r="U263" s="22">
        <f>MAX(0,V262+R263+Clima!$F261-Calculations!S263-Calculations!T263-Constantes!$E$24)</f>
        <v>0</v>
      </c>
      <c r="V263" s="22">
        <f>V262+R263+Clima!$F261-Calculations!S263-Calculations!T263-Calculations!U263</f>
        <v>89.991546283923029</v>
      </c>
      <c r="W263" s="20"/>
      <c r="X263" s="22">
        <v>258</v>
      </c>
      <c r="Y263" s="22">
        <f>ET_Calcs!$I261*((1-Constantes!$F$21)*ET_Calcs!$K261+ET_Calcs!$L261)</f>
        <v>1.6270034234381512</v>
      </c>
      <c r="Z263" s="22">
        <f>MIN(Y263*Constantes!$F$19,0.8*(AC262+Clima!$F261-AA263-AB263-Constantes!$D$12))</f>
        <v>0</v>
      </c>
      <c r="AA263" s="22">
        <f>IF(Clima!$F261&gt;0.05*Constantes!$F$20,((Clima!$F261-0.05*Constantes!$F$20)^2)/(Clima!$F261+0.95*Constantes!$F$20),0)</f>
        <v>0</v>
      </c>
      <c r="AB263" s="22">
        <f>MAX(0,AC262+Clima!$F261-AA263-Constantes!$D$11)</f>
        <v>0</v>
      </c>
      <c r="AC263" s="22">
        <f>AC262+Clima!$F261-AA263-Z263-AB263</f>
        <v>26.25</v>
      </c>
      <c r="AD263" s="22">
        <f>AD262+(Coeficientes!$D$22*AB263-AE263)/Coeficientes!$D$23</f>
        <v>0</v>
      </c>
      <c r="AE263" s="22">
        <f>10*Coeficientes!$D$24*AD262/Constantes!$F$29</f>
        <v>0</v>
      </c>
      <c r="AF263" s="22">
        <f>10000*(AA263+AE263)*Escenarios!$F$7/Escenarios!$F$8</f>
        <v>0</v>
      </c>
      <c r="AG263" s="22">
        <f>MAX(0,Constantes!$D$15/((Calculations!AJ262+Calculations!AF263+Clima!$F261)^2)+Coeficientes!$D$12)</f>
        <v>0</v>
      </c>
      <c r="AH263" s="22">
        <f>MIN(ET_Calcs!$M261,0.8*(Calculations!AJ262+Calculations!AF263+Clima!$F261-Calculations!AG263-Constantes!$D$14))</f>
        <v>0</v>
      </c>
      <c r="AI263" s="22">
        <f>MAX(0,AJ262+AF263+Clima!$F261-Calculations!AG263-Calculations!AH263-Constantes!$E$24)</f>
        <v>0</v>
      </c>
      <c r="AJ263" s="22">
        <f>AJ262+AF263+Clima!$F261-Calculations!AG263-Calculations!AH263-Calculations!AI263</f>
        <v>41.25</v>
      </c>
      <c r="AK263" s="21"/>
    </row>
    <row r="264" spans="2:37" x14ac:dyDescent="0.25">
      <c r="B264" s="17"/>
      <c r="C264" s="22">
        <v>259</v>
      </c>
      <c r="D264" s="22">
        <f>ET_Calcs!$I262*((1-Constantes!$D$21)*ET_Calcs!$K262+ET_Calcs!$L262)</f>
        <v>1.5831013164822232</v>
      </c>
      <c r="E264" s="22">
        <f>MIN(D264*Constantes!$D$19,0.8*(H263+Clima!$F262-F264-G264-Constantes!$D$12))</f>
        <v>0</v>
      </c>
      <c r="F264" s="22">
        <f>IF(Clima!$F262&gt;0.05*Constantes!$D$20,((Clima!$F262-0.05*Constantes!$D$20)^2)/(Clima!$F262+0.95*Constantes!$D$20),0)</f>
        <v>0</v>
      </c>
      <c r="G264" s="22">
        <f>MAX(0,H263+Clima!$F262-F264-Constantes!$D$11)</f>
        <v>0</v>
      </c>
      <c r="H264" s="22">
        <f>H263+Clima!$F262-F264-E264-G264</f>
        <v>26.25</v>
      </c>
      <c r="I264" s="20"/>
      <c r="J264" s="22">
        <v>259</v>
      </c>
      <c r="K264" s="22">
        <f>ET_Calcs!$I262*((1-Constantes!$E$21)*ET_Calcs!$K262+ET_Calcs!$L262)</f>
        <v>1.5831013164822232</v>
      </c>
      <c r="L264" s="22">
        <f>MIN(K264*Constantes!$E$19,0.8*(O263+Clima!$F262-M264-N264-Constantes!$D$12))</f>
        <v>0</v>
      </c>
      <c r="M264" s="22">
        <f>IF(Clima!$F262&gt;0.05*Constantes!$E$20,((Clima!$F262-0.05*Constantes!$E$20)^2)/(Clima!$F262+0.95*Constantes!$E$20),0)</f>
        <v>0</v>
      </c>
      <c r="N264" s="22">
        <f>MAX(0,O263+Clima!$F262-M264-Constantes!$D$11)</f>
        <v>0</v>
      </c>
      <c r="O264" s="22">
        <f>O263+Clima!$F262-M264-L264-N264</f>
        <v>26.25</v>
      </c>
      <c r="P264" s="22">
        <f>P263+(Coeficientes!$D$22*N264-Q264)/Coeficientes!$D$23</f>
        <v>0</v>
      </c>
      <c r="Q264" s="22">
        <f>10*Coeficientes!$D$24*P263/Constantes!$E$29</f>
        <v>0</v>
      </c>
      <c r="R264" s="22">
        <f>10000*(M264+Q264)*Escenarios!$E$7/Escenarios!$E$8</f>
        <v>0</v>
      </c>
      <c r="S264" s="22">
        <f>MAX(0,Constantes!$D$15/((Calculations!V263+Calculations!R264+Clima!$F262)^2)+Coeficientes!$D$12)</f>
        <v>1.7322618534439678</v>
      </c>
      <c r="T264" s="22">
        <f>MIN(ET_Calcs!$M262,0.8*(Calculations!V263+Calculations!R264+Clima!$F262-Calculations!S264-Constantes!$D$14))</f>
        <v>1.5279712353867598</v>
      </c>
      <c r="U264" s="22">
        <f>MAX(0,V263+R264+Clima!$F262-Calculations!S264-Calculations!T264-Constantes!$E$24)</f>
        <v>0</v>
      </c>
      <c r="V264" s="22">
        <f>V263+R264+Clima!$F262-Calculations!S264-Calculations!T264-Calculations!U264</f>
        <v>86.731313195092298</v>
      </c>
      <c r="W264" s="20"/>
      <c r="X264" s="22">
        <v>259</v>
      </c>
      <c r="Y264" s="22">
        <f>ET_Calcs!$I262*((1-Constantes!$F$21)*ET_Calcs!$K262+ET_Calcs!$L262)</f>
        <v>1.5831013164822232</v>
      </c>
      <c r="Z264" s="22">
        <f>MIN(Y264*Constantes!$F$19,0.8*(AC263+Clima!$F262-AA264-AB264-Constantes!$D$12))</f>
        <v>0</v>
      </c>
      <c r="AA264" s="22">
        <f>IF(Clima!$F262&gt;0.05*Constantes!$F$20,((Clima!$F262-0.05*Constantes!$F$20)^2)/(Clima!$F262+0.95*Constantes!$F$20),0)</f>
        <v>0</v>
      </c>
      <c r="AB264" s="22">
        <f>MAX(0,AC263+Clima!$F262-AA264-Constantes!$D$11)</f>
        <v>0</v>
      </c>
      <c r="AC264" s="22">
        <f>AC263+Clima!$F262-AA264-Z264-AB264</f>
        <v>26.25</v>
      </c>
      <c r="AD264" s="22">
        <f>AD263+(Coeficientes!$D$22*AB264-AE264)/Coeficientes!$D$23</f>
        <v>0</v>
      </c>
      <c r="AE264" s="22">
        <f>10*Coeficientes!$D$24*AD263/Constantes!$F$29</f>
        <v>0</v>
      </c>
      <c r="AF264" s="22">
        <f>10000*(AA264+AE264)*Escenarios!$F$7/Escenarios!$F$8</f>
        <v>0</v>
      </c>
      <c r="AG264" s="22">
        <f>MAX(0,Constantes!$D$15/((Calculations!AJ263+Calculations!AF264+Clima!$F262)^2)+Coeficientes!$D$12)</f>
        <v>0</v>
      </c>
      <c r="AH264" s="22">
        <f>MIN(ET_Calcs!$M262,0.8*(Calculations!AJ263+Calculations!AF264+Clima!$F262-Calculations!AG264-Constantes!$D$14))</f>
        <v>0</v>
      </c>
      <c r="AI264" s="22">
        <f>MAX(0,AJ263+AF264+Clima!$F262-Calculations!AG264-Calculations!AH264-Constantes!$E$24)</f>
        <v>0</v>
      </c>
      <c r="AJ264" s="22">
        <f>AJ263+AF264+Clima!$F262-Calculations!AG264-Calculations!AH264-Calculations!AI264</f>
        <v>41.25</v>
      </c>
      <c r="AK264" s="21"/>
    </row>
    <row r="265" spans="2:37" x14ac:dyDescent="0.25">
      <c r="B265" s="17"/>
      <c r="C265" s="22">
        <v>260</v>
      </c>
      <c r="D265" s="22">
        <f>ET_Calcs!$I263*((1-Constantes!$D$21)*ET_Calcs!$K263+ET_Calcs!$L263)</f>
        <v>0</v>
      </c>
      <c r="E265" s="22">
        <f>MIN(D265*Constantes!$D$19,0.8*(H264+Clima!$F263-F265-G265-Constantes!$D$12))</f>
        <v>0</v>
      </c>
      <c r="F265" s="22">
        <f>IF(Clima!$F263&gt;0.05*Constantes!$D$20,((Clima!$F263-0.05*Constantes!$D$20)^2)/(Clima!$F263+0.95*Constantes!$D$20),0)</f>
        <v>0</v>
      </c>
      <c r="G265" s="22">
        <f>MAX(0,H264+Clima!$F263-F265-Constantes!$D$11)</f>
        <v>0</v>
      </c>
      <c r="H265" s="22">
        <f>H264+Clima!$F263-F265-E265-G265</f>
        <v>26.25</v>
      </c>
      <c r="I265" s="20"/>
      <c r="J265" s="22">
        <v>260</v>
      </c>
      <c r="K265" s="22">
        <f>ET_Calcs!$I263*((1-Constantes!$E$21)*ET_Calcs!$K263+ET_Calcs!$L263)</f>
        <v>0</v>
      </c>
      <c r="L265" s="22">
        <f>MIN(K265*Constantes!$E$19,0.8*(O264+Clima!$F263-M265-N265-Constantes!$D$12))</f>
        <v>0</v>
      </c>
      <c r="M265" s="22">
        <f>IF(Clima!$F263&gt;0.05*Constantes!$E$20,((Clima!$F263-0.05*Constantes!$E$20)^2)/(Clima!$F263+0.95*Constantes!$E$20),0)</f>
        <v>0</v>
      </c>
      <c r="N265" s="22">
        <f>MAX(0,O264+Clima!$F263-M265-Constantes!$D$11)</f>
        <v>0</v>
      </c>
      <c r="O265" s="22">
        <f>O264+Clima!$F263-M265-L265-N265</f>
        <v>26.25</v>
      </c>
      <c r="P265" s="22">
        <f>P264+(Coeficientes!$D$22*N265-Q265)/Coeficientes!$D$23</f>
        <v>0</v>
      </c>
      <c r="Q265" s="22">
        <f>10*Coeficientes!$D$24*P264/Constantes!$E$29</f>
        <v>0</v>
      </c>
      <c r="R265" s="22">
        <f>10000*(M265+Q265)*Escenarios!$E$7/Escenarios!$E$8</f>
        <v>0</v>
      </c>
      <c r="S265" s="22">
        <f>MAX(0,Constantes!$D$15/((Calculations!V264+Calculations!R265+Clima!$F263)^2)+Coeficientes!$D$12)</f>
        <v>1.6351618835349628</v>
      </c>
      <c r="T265" s="22">
        <f>MIN(ET_Calcs!$M263,0.8*(Calculations!V264+Calculations!R265+Clima!$F263-Calculations!S265-Constantes!$D$14))</f>
        <v>0</v>
      </c>
      <c r="U265" s="22">
        <f>MAX(0,V264+R265+Clima!$F263-Calculations!S265-Calculations!T265-Constantes!$E$24)</f>
        <v>0</v>
      </c>
      <c r="V265" s="22">
        <f>V264+R265+Clima!$F263-Calculations!S265-Calculations!T265-Calculations!U265</f>
        <v>85.096151311557335</v>
      </c>
      <c r="W265" s="20"/>
      <c r="X265" s="22">
        <v>260</v>
      </c>
      <c r="Y265" s="22">
        <f>ET_Calcs!$I263*((1-Constantes!$F$21)*ET_Calcs!$K263+ET_Calcs!$L263)</f>
        <v>0</v>
      </c>
      <c r="Z265" s="22">
        <f>MIN(Y265*Constantes!$F$19,0.8*(AC264+Clima!$F263-AA265-AB265-Constantes!$D$12))</f>
        <v>0</v>
      </c>
      <c r="AA265" s="22">
        <f>IF(Clima!$F263&gt;0.05*Constantes!$F$20,((Clima!$F263-0.05*Constantes!$F$20)^2)/(Clima!$F263+0.95*Constantes!$F$20),0)</f>
        <v>0</v>
      </c>
      <c r="AB265" s="22">
        <f>MAX(0,AC264+Clima!$F263-AA265-Constantes!$D$11)</f>
        <v>0</v>
      </c>
      <c r="AC265" s="22">
        <f>AC264+Clima!$F263-AA265-Z265-AB265</f>
        <v>26.25</v>
      </c>
      <c r="AD265" s="22">
        <f>AD264+(Coeficientes!$D$22*AB265-AE265)/Coeficientes!$D$23</f>
        <v>0</v>
      </c>
      <c r="AE265" s="22">
        <f>10*Coeficientes!$D$24*AD264/Constantes!$F$29</f>
        <v>0</v>
      </c>
      <c r="AF265" s="22">
        <f>10000*(AA265+AE265)*Escenarios!$F$7/Escenarios!$F$8</f>
        <v>0</v>
      </c>
      <c r="AG265" s="22">
        <f>MAX(0,Constantes!$D$15/((Calculations!AJ264+Calculations!AF265+Clima!$F263)^2)+Coeficientes!$D$12)</f>
        <v>0</v>
      </c>
      <c r="AH265" s="22">
        <f>MIN(ET_Calcs!$M263,0.8*(Calculations!AJ264+Calculations!AF265+Clima!$F263-Calculations!AG265-Constantes!$D$14))</f>
        <v>0</v>
      </c>
      <c r="AI265" s="22">
        <f>MAX(0,AJ264+AF265+Clima!$F263-Calculations!AG265-Calculations!AH265-Constantes!$E$24)</f>
        <v>0</v>
      </c>
      <c r="AJ265" s="22">
        <f>AJ264+AF265+Clima!$F263-Calculations!AG265-Calculations!AH265-Calculations!AI265</f>
        <v>41.25</v>
      </c>
      <c r="AK265" s="21"/>
    </row>
    <row r="266" spans="2:37" x14ac:dyDescent="0.25">
      <c r="B266" s="17"/>
      <c r="C266" s="22">
        <v>261</v>
      </c>
      <c r="D266" s="22">
        <f>ET_Calcs!$I264*((1-Constantes!$D$21)*ET_Calcs!$K264+ET_Calcs!$L264)</f>
        <v>0</v>
      </c>
      <c r="E266" s="22">
        <f>MIN(D266*Constantes!$D$19,0.8*(H265+Clima!$F264-F266-G266-Constantes!$D$12))</f>
        <v>0</v>
      </c>
      <c r="F266" s="22">
        <f>IF(Clima!$F264&gt;0.05*Constantes!$D$20,((Clima!$F264-0.05*Constantes!$D$20)^2)/(Clima!$F264+0.95*Constantes!$D$20),0)</f>
        <v>0</v>
      </c>
      <c r="G266" s="22">
        <f>MAX(0,H265+Clima!$F264-F266-Constantes!$D$11)</f>
        <v>0</v>
      </c>
      <c r="H266" s="22">
        <f>H265+Clima!$F264-F266-E266-G266</f>
        <v>26.25</v>
      </c>
      <c r="I266" s="20"/>
      <c r="J266" s="22">
        <v>261</v>
      </c>
      <c r="K266" s="22">
        <f>ET_Calcs!$I264*((1-Constantes!$E$21)*ET_Calcs!$K264+ET_Calcs!$L264)</f>
        <v>0</v>
      </c>
      <c r="L266" s="22">
        <f>MIN(K266*Constantes!$E$19,0.8*(O265+Clima!$F264-M266-N266-Constantes!$D$12))</f>
        <v>0</v>
      </c>
      <c r="M266" s="22">
        <f>IF(Clima!$F264&gt;0.05*Constantes!$E$20,((Clima!$F264-0.05*Constantes!$E$20)^2)/(Clima!$F264+0.95*Constantes!$E$20),0)</f>
        <v>0</v>
      </c>
      <c r="N266" s="22">
        <f>MAX(0,O265+Clima!$F264-M266-Constantes!$D$11)</f>
        <v>0</v>
      </c>
      <c r="O266" s="22">
        <f>O265+Clima!$F264-M266-L266-N266</f>
        <v>26.25</v>
      </c>
      <c r="P266" s="22">
        <f>P265+(Coeficientes!$D$22*N266-Q266)/Coeficientes!$D$23</f>
        <v>0</v>
      </c>
      <c r="Q266" s="22">
        <f>10*Coeficientes!$D$24*P265/Constantes!$E$29</f>
        <v>0</v>
      </c>
      <c r="R266" s="22">
        <f>10000*(M266+Q266)*Escenarios!$E$7/Escenarios!$E$8</f>
        <v>0</v>
      </c>
      <c r="S266" s="22">
        <f>MAX(0,Constantes!$D$15/((Calculations!V265+Calculations!R266+Clima!$F264)^2)+Coeficientes!$D$12)</f>
        <v>1.5822059482909674</v>
      </c>
      <c r="T266" s="22">
        <f>MIN(ET_Calcs!$M264,0.8*(Calculations!V265+Calculations!R266+Clima!$F264-Calculations!S266-Constantes!$D$14))</f>
        <v>0</v>
      </c>
      <c r="U266" s="22">
        <f>MAX(0,V265+R266+Clima!$F264-Calculations!S266-Calculations!T266-Constantes!$E$24)</f>
        <v>0</v>
      </c>
      <c r="V266" s="22">
        <f>V265+R266+Clima!$F264-Calculations!S266-Calculations!T266-Calculations!U266</f>
        <v>83.513945363266373</v>
      </c>
      <c r="W266" s="20"/>
      <c r="X266" s="22">
        <v>261</v>
      </c>
      <c r="Y266" s="22">
        <f>ET_Calcs!$I264*((1-Constantes!$F$21)*ET_Calcs!$K264+ET_Calcs!$L264)</f>
        <v>0</v>
      </c>
      <c r="Z266" s="22">
        <f>MIN(Y266*Constantes!$F$19,0.8*(AC265+Clima!$F264-AA266-AB266-Constantes!$D$12))</f>
        <v>0</v>
      </c>
      <c r="AA266" s="22">
        <f>IF(Clima!$F264&gt;0.05*Constantes!$F$20,((Clima!$F264-0.05*Constantes!$F$20)^2)/(Clima!$F264+0.95*Constantes!$F$20),0)</f>
        <v>0</v>
      </c>
      <c r="AB266" s="22">
        <f>MAX(0,AC265+Clima!$F264-AA266-Constantes!$D$11)</f>
        <v>0</v>
      </c>
      <c r="AC266" s="22">
        <f>AC265+Clima!$F264-AA266-Z266-AB266</f>
        <v>26.25</v>
      </c>
      <c r="AD266" s="22">
        <f>AD265+(Coeficientes!$D$22*AB266-AE266)/Coeficientes!$D$23</f>
        <v>0</v>
      </c>
      <c r="AE266" s="22">
        <f>10*Coeficientes!$D$24*AD265/Constantes!$F$29</f>
        <v>0</v>
      </c>
      <c r="AF266" s="22">
        <f>10000*(AA266+AE266)*Escenarios!$F$7/Escenarios!$F$8</f>
        <v>0</v>
      </c>
      <c r="AG266" s="22">
        <f>MAX(0,Constantes!$D$15/((Calculations!AJ265+Calculations!AF266+Clima!$F264)^2)+Coeficientes!$D$12)</f>
        <v>0</v>
      </c>
      <c r="AH266" s="22">
        <f>MIN(ET_Calcs!$M264,0.8*(Calculations!AJ265+Calculations!AF266+Clima!$F264-Calculations!AG266-Constantes!$D$14))</f>
        <v>0</v>
      </c>
      <c r="AI266" s="22">
        <f>MAX(0,AJ265+AF266+Clima!$F264-Calculations!AG266-Calculations!AH266-Constantes!$E$24)</f>
        <v>0</v>
      </c>
      <c r="AJ266" s="22">
        <f>AJ265+AF266+Clima!$F264-Calculations!AG266-Calculations!AH266-Calculations!AI266</f>
        <v>41.25</v>
      </c>
      <c r="AK266" s="21"/>
    </row>
    <row r="267" spans="2:37" x14ac:dyDescent="0.25">
      <c r="B267" s="17"/>
      <c r="C267" s="22">
        <v>262</v>
      </c>
      <c r="D267" s="22">
        <f>ET_Calcs!$I265*((1-Constantes!$D$21)*ET_Calcs!$K265+ET_Calcs!$L265)</f>
        <v>0</v>
      </c>
      <c r="E267" s="22">
        <f>MIN(D267*Constantes!$D$19,0.8*(H266+Clima!$F265-F267-G267-Constantes!$D$12))</f>
        <v>0</v>
      </c>
      <c r="F267" s="22">
        <f>IF(Clima!$F265&gt;0.05*Constantes!$D$20,((Clima!$F265-0.05*Constantes!$D$20)^2)/(Clima!$F265+0.95*Constantes!$D$20),0)</f>
        <v>0</v>
      </c>
      <c r="G267" s="22">
        <f>MAX(0,H266+Clima!$F265-F267-Constantes!$D$11)</f>
        <v>0</v>
      </c>
      <c r="H267" s="22">
        <f>H266+Clima!$F265-F267-E267-G267</f>
        <v>26.25</v>
      </c>
      <c r="I267" s="20"/>
      <c r="J267" s="22">
        <v>262</v>
      </c>
      <c r="K267" s="22">
        <f>ET_Calcs!$I265*((1-Constantes!$E$21)*ET_Calcs!$K265+ET_Calcs!$L265)</f>
        <v>0</v>
      </c>
      <c r="L267" s="22">
        <f>MIN(K267*Constantes!$E$19,0.8*(O266+Clima!$F265-M267-N267-Constantes!$D$12))</f>
        <v>0</v>
      </c>
      <c r="M267" s="22">
        <f>IF(Clima!$F265&gt;0.05*Constantes!$E$20,((Clima!$F265-0.05*Constantes!$E$20)^2)/(Clima!$F265+0.95*Constantes!$E$20),0)</f>
        <v>0</v>
      </c>
      <c r="N267" s="22">
        <f>MAX(0,O266+Clima!$F265-M267-Constantes!$D$11)</f>
        <v>0</v>
      </c>
      <c r="O267" s="22">
        <f>O266+Clima!$F265-M267-L267-N267</f>
        <v>26.25</v>
      </c>
      <c r="P267" s="22">
        <f>P266+(Coeficientes!$D$22*N267-Q267)/Coeficientes!$D$23</f>
        <v>0</v>
      </c>
      <c r="Q267" s="22">
        <f>10*Coeficientes!$D$24*P266/Constantes!$E$29</f>
        <v>0</v>
      </c>
      <c r="R267" s="22">
        <f>10000*(M267+Q267)*Escenarios!$E$7/Escenarios!$E$8</f>
        <v>0</v>
      </c>
      <c r="S267" s="22">
        <f>MAX(0,Constantes!$D$15/((Calculations!V266+Calculations!R267+Clima!$F265)^2)+Coeficientes!$D$12)</f>
        <v>1.5279756818649248</v>
      </c>
      <c r="T267" s="22">
        <f>MIN(ET_Calcs!$M265,0.8*(Calculations!V266+Calculations!R267+Clima!$F265-Calculations!S267-Constantes!$D$14))</f>
        <v>0</v>
      </c>
      <c r="U267" s="22">
        <f>MAX(0,V266+R267+Clima!$F265-Calculations!S267-Calculations!T267-Constantes!$E$24)</f>
        <v>0</v>
      </c>
      <c r="V267" s="22">
        <f>V266+R267+Clima!$F265-Calculations!S267-Calculations!T267-Calculations!U267</f>
        <v>81.985969681401443</v>
      </c>
      <c r="W267" s="20"/>
      <c r="X267" s="22">
        <v>262</v>
      </c>
      <c r="Y267" s="22">
        <f>ET_Calcs!$I265*((1-Constantes!$F$21)*ET_Calcs!$K265+ET_Calcs!$L265)</f>
        <v>0</v>
      </c>
      <c r="Z267" s="22">
        <f>MIN(Y267*Constantes!$F$19,0.8*(AC266+Clima!$F265-AA267-AB267-Constantes!$D$12))</f>
        <v>0</v>
      </c>
      <c r="AA267" s="22">
        <f>IF(Clima!$F265&gt;0.05*Constantes!$F$20,((Clima!$F265-0.05*Constantes!$F$20)^2)/(Clima!$F265+0.95*Constantes!$F$20),0)</f>
        <v>0</v>
      </c>
      <c r="AB267" s="22">
        <f>MAX(0,AC266+Clima!$F265-AA267-Constantes!$D$11)</f>
        <v>0</v>
      </c>
      <c r="AC267" s="22">
        <f>AC266+Clima!$F265-AA267-Z267-AB267</f>
        <v>26.25</v>
      </c>
      <c r="AD267" s="22">
        <f>AD266+(Coeficientes!$D$22*AB267-AE267)/Coeficientes!$D$23</f>
        <v>0</v>
      </c>
      <c r="AE267" s="22">
        <f>10*Coeficientes!$D$24*AD266/Constantes!$F$29</f>
        <v>0</v>
      </c>
      <c r="AF267" s="22">
        <f>10000*(AA267+AE267)*Escenarios!$F$7/Escenarios!$F$8</f>
        <v>0</v>
      </c>
      <c r="AG267" s="22">
        <f>MAX(0,Constantes!$D$15/((Calculations!AJ266+Calculations!AF267+Clima!$F265)^2)+Coeficientes!$D$12)</f>
        <v>0</v>
      </c>
      <c r="AH267" s="22">
        <f>MIN(ET_Calcs!$M265,0.8*(Calculations!AJ266+Calculations!AF267+Clima!$F265-Calculations!AG267-Constantes!$D$14))</f>
        <v>0</v>
      </c>
      <c r="AI267" s="22">
        <f>MAX(0,AJ266+AF267+Clima!$F265-Calculations!AG267-Calculations!AH267-Constantes!$E$24)</f>
        <v>0</v>
      </c>
      <c r="AJ267" s="22">
        <f>AJ266+AF267+Clima!$F265-Calculations!AG267-Calculations!AH267-Calculations!AI267</f>
        <v>41.25</v>
      </c>
      <c r="AK267" s="21"/>
    </row>
    <row r="268" spans="2:37" x14ac:dyDescent="0.25">
      <c r="B268" s="17"/>
      <c r="C268" s="22">
        <v>263</v>
      </c>
      <c r="D268" s="22">
        <f>ET_Calcs!$I266*((1-Constantes!$D$21)*ET_Calcs!$K266+ET_Calcs!$L266)</f>
        <v>1.5905018526663135</v>
      </c>
      <c r="E268" s="22">
        <f>MIN(D268*Constantes!$D$19,0.8*(H267+Clima!$F266-F268-G268-Constantes!$D$12))</f>
        <v>0</v>
      </c>
      <c r="F268" s="22">
        <f>IF(Clima!$F266&gt;0.05*Constantes!$D$20,((Clima!$F266-0.05*Constantes!$D$20)^2)/(Clima!$F266+0.95*Constantes!$D$20),0)</f>
        <v>0</v>
      </c>
      <c r="G268" s="22">
        <f>MAX(0,H267+Clima!$F266-F268-Constantes!$D$11)</f>
        <v>0</v>
      </c>
      <c r="H268" s="22">
        <f>H267+Clima!$F266-F268-E268-G268</f>
        <v>26.25</v>
      </c>
      <c r="I268" s="20"/>
      <c r="J268" s="22">
        <v>263</v>
      </c>
      <c r="K268" s="22">
        <f>ET_Calcs!$I266*((1-Constantes!$E$21)*ET_Calcs!$K266+ET_Calcs!$L266)</f>
        <v>1.5905018526663135</v>
      </c>
      <c r="L268" s="22">
        <f>MIN(K268*Constantes!$E$19,0.8*(O267+Clima!$F266-M268-N268-Constantes!$D$12))</f>
        <v>0</v>
      </c>
      <c r="M268" s="22">
        <f>IF(Clima!$F266&gt;0.05*Constantes!$E$20,((Clima!$F266-0.05*Constantes!$E$20)^2)/(Clima!$F266+0.95*Constantes!$E$20),0)</f>
        <v>0</v>
      </c>
      <c r="N268" s="22">
        <f>MAX(0,O267+Clima!$F266-M268-Constantes!$D$11)</f>
        <v>0</v>
      </c>
      <c r="O268" s="22">
        <f>O267+Clima!$F266-M268-L268-N268</f>
        <v>26.25</v>
      </c>
      <c r="P268" s="22">
        <f>P267+(Coeficientes!$D$22*N268-Q268)/Coeficientes!$D$23</f>
        <v>0</v>
      </c>
      <c r="Q268" s="22">
        <f>10*Coeficientes!$D$24*P267/Constantes!$E$29</f>
        <v>0</v>
      </c>
      <c r="R268" s="22">
        <f>10000*(M268+Q268)*Escenarios!$E$7/Escenarios!$E$8</f>
        <v>0</v>
      </c>
      <c r="S268" s="22">
        <f>MAX(0,Constantes!$D$15/((Calculations!V267+Calculations!R268+Clima!$F266)^2)+Coeficientes!$D$12)</f>
        <v>1.4725960420206907</v>
      </c>
      <c r="T268" s="22">
        <f>MIN(ET_Calcs!$M266,0.8*(Calculations!V267+Calculations!R268+Clima!$F266-Calculations!S268-Constantes!$D$14))</f>
        <v>1.5354396556022289</v>
      </c>
      <c r="U268" s="22">
        <f>MAX(0,V267+R268+Clima!$F266-Calculations!S268-Calculations!T268-Constantes!$E$24)</f>
        <v>0</v>
      </c>
      <c r="V268" s="22">
        <f>V267+R268+Clima!$F266-Calculations!S268-Calculations!T268-Calculations!U268</f>
        <v>78.977933983778513</v>
      </c>
      <c r="W268" s="20"/>
      <c r="X268" s="22">
        <v>263</v>
      </c>
      <c r="Y268" s="22">
        <f>ET_Calcs!$I266*((1-Constantes!$F$21)*ET_Calcs!$K266+ET_Calcs!$L266)</f>
        <v>1.5905018526663135</v>
      </c>
      <c r="Z268" s="22">
        <f>MIN(Y268*Constantes!$F$19,0.8*(AC267+Clima!$F266-AA268-AB268-Constantes!$D$12))</f>
        <v>0</v>
      </c>
      <c r="AA268" s="22">
        <f>IF(Clima!$F266&gt;0.05*Constantes!$F$20,((Clima!$F266-0.05*Constantes!$F$20)^2)/(Clima!$F266+0.95*Constantes!$F$20),0)</f>
        <v>0</v>
      </c>
      <c r="AB268" s="22">
        <f>MAX(0,AC267+Clima!$F266-AA268-Constantes!$D$11)</f>
        <v>0</v>
      </c>
      <c r="AC268" s="22">
        <f>AC267+Clima!$F266-AA268-Z268-AB268</f>
        <v>26.25</v>
      </c>
      <c r="AD268" s="22">
        <f>AD267+(Coeficientes!$D$22*AB268-AE268)/Coeficientes!$D$23</f>
        <v>0</v>
      </c>
      <c r="AE268" s="22">
        <f>10*Coeficientes!$D$24*AD267/Constantes!$F$29</f>
        <v>0</v>
      </c>
      <c r="AF268" s="22">
        <f>10000*(AA268+AE268)*Escenarios!$F$7/Escenarios!$F$8</f>
        <v>0</v>
      </c>
      <c r="AG268" s="22">
        <f>MAX(0,Constantes!$D$15/((Calculations!AJ267+Calculations!AF268+Clima!$F266)^2)+Coeficientes!$D$12)</f>
        <v>0</v>
      </c>
      <c r="AH268" s="22">
        <f>MIN(ET_Calcs!$M266,0.8*(Calculations!AJ267+Calculations!AF268+Clima!$F266-Calculations!AG268-Constantes!$D$14))</f>
        <v>0</v>
      </c>
      <c r="AI268" s="22">
        <f>MAX(0,AJ267+AF268+Clima!$F266-Calculations!AG268-Calculations!AH268-Constantes!$E$24)</f>
        <v>0</v>
      </c>
      <c r="AJ268" s="22">
        <f>AJ267+AF268+Clima!$F266-Calculations!AG268-Calculations!AH268-Calculations!AI268</f>
        <v>41.25</v>
      </c>
      <c r="AK268" s="21"/>
    </row>
    <row r="269" spans="2:37" x14ac:dyDescent="0.25">
      <c r="B269" s="17"/>
      <c r="C269" s="22">
        <v>264</v>
      </c>
      <c r="D269" s="22">
        <f>ET_Calcs!$I267*((1-Constantes!$D$21)*ET_Calcs!$K267+ET_Calcs!$L267)</f>
        <v>1.6298340855105338</v>
      </c>
      <c r="E269" s="22">
        <f>MIN(D269*Constantes!$D$19,0.8*(H268+Clima!$F267-F269-G269-Constantes!$D$12))</f>
        <v>0</v>
      </c>
      <c r="F269" s="22">
        <f>IF(Clima!$F267&gt;0.05*Constantes!$D$20,((Clima!$F267-0.05*Constantes!$D$20)^2)/(Clima!$F267+0.95*Constantes!$D$20),0)</f>
        <v>0</v>
      </c>
      <c r="G269" s="22">
        <f>MAX(0,H268+Clima!$F267-F269-Constantes!$D$11)</f>
        <v>0</v>
      </c>
      <c r="H269" s="22">
        <f>H268+Clima!$F267-F269-E269-G269</f>
        <v>26.25</v>
      </c>
      <c r="I269" s="20"/>
      <c r="J269" s="22">
        <v>264</v>
      </c>
      <c r="K269" s="22">
        <f>ET_Calcs!$I267*((1-Constantes!$E$21)*ET_Calcs!$K267+ET_Calcs!$L267)</f>
        <v>1.6298340855105338</v>
      </c>
      <c r="L269" s="22">
        <f>MIN(K269*Constantes!$E$19,0.8*(O268+Clima!$F267-M269-N269-Constantes!$D$12))</f>
        <v>0</v>
      </c>
      <c r="M269" s="22">
        <f>IF(Clima!$F267&gt;0.05*Constantes!$E$20,((Clima!$F267-0.05*Constantes!$E$20)^2)/(Clima!$F267+0.95*Constantes!$E$20),0)</f>
        <v>0</v>
      </c>
      <c r="N269" s="22">
        <f>MAX(0,O268+Clima!$F267-M269-Constantes!$D$11)</f>
        <v>0</v>
      </c>
      <c r="O269" s="22">
        <f>O268+Clima!$F267-M269-L269-N269</f>
        <v>26.25</v>
      </c>
      <c r="P269" s="22">
        <f>P268+(Coeficientes!$D$22*N269-Q269)/Coeficientes!$D$23</f>
        <v>0</v>
      </c>
      <c r="Q269" s="22">
        <f>10*Coeficientes!$D$24*P268/Constantes!$E$29</f>
        <v>0</v>
      </c>
      <c r="R269" s="22">
        <f>10000*(M269+Q269)*Escenarios!$E$7/Escenarios!$E$8</f>
        <v>0</v>
      </c>
      <c r="S269" s="22">
        <f>MAX(0,Constantes!$D$15/((Calculations!V268+Calculations!R269+Clima!$F267)^2)+Coeficientes!$D$12)</f>
        <v>1.3540317653385392</v>
      </c>
      <c r="T269" s="22">
        <f>MIN(ET_Calcs!$M267,0.8*(Calculations!V268+Calculations!R269+Clima!$F267-Calculations!S269-Constantes!$D$14))</f>
        <v>1.5733795450039811</v>
      </c>
      <c r="U269" s="22">
        <f>MAX(0,V268+R269+Clima!$F267-Calculations!S269-Calculations!T269-Constantes!$E$24)</f>
        <v>0</v>
      </c>
      <c r="V269" s="22">
        <f>V268+R269+Clima!$F267-Calculations!S269-Calculations!T269-Calculations!U269</f>
        <v>76.050522673435992</v>
      </c>
      <c r="W269" s="20"/>
      <c r="X269" s="22">
        <v>264</v>
      </c>
      <c r="Y269" s="22">
        <f>ET_Calcs!$I267*((1-Constantes!$F$21)*ET_Calcs!$K267+ET_Calcs!$L267)</f>
        <v>1.6298340855105338</v>
      </c>
      <c r="Z269" s="22">
        <f>MIN(Y269*Constantes!$F$19,0.8*(AC268+Clima!$F267-AA269-AB269-Constantes!$D$12))</f>
        <v>0</v>
      </c>
      <c r="AA269" s="22">
        <f>IF(Clima!$F267&gt;0.05*Constantes!$F$20,((Clima!$F267-0.05*Constantes!$F$20)^2)/(Clima!$F267+0.95*Constantes!$F$20),0)</f>
        <v>0</v>
      </c>
      <c r="AB269" s="22">
        <f>MAX(0,AC268+Clima!$F267-AA269-Constantes!$D$11)</f>
        <v>0</v>
      </c>
      <c r="AC269" s="22">
        <f>AC268+Clima!$F267-AA269-Z269-AB269</f>
        <v>26.25</v>
      </c>
      <c r="AD269" s="22">
        <f>AD268+(Coeficientes!$D$22*AB269-AE269)/Coeficientes!$D$23</f>
        <v>0</v>
      </c>
      <c r="AE269" s="22">
        <f>10*Coeficientes!$D$24*AD268/Constantes!$F$29</f>
        <v>0</v>
      </c>
      <c r="AF269" s="22">
        <f>10000*(AA269+AE269)*Escenarios!$F$7/Escenarios!$F$8</f>
        <v>0</v>
      </c>
      <c r="AG269" s="22">
        <f>MAX(0,Constantes!$D$15/((Calculations!AJ268+Calculations!AF269+Clima!$F267)^2)+Coeficientes!$D$12)</f>
        <v>0</v>
      </c>
      <c r="AH269" s="22">
        <f>MIN(ET_Calcs!$M267,0.8*(Calculations!AJ268+Calculations!AF269+Clima!$F267-Calculations!AG269-Constantes!$D$14))</f>
        <v>0</v>
      </c>
      <c r="AI269" s="22">
        <f>MAX(0,AJ268+AF269+Clima!$F267-Calculations!AG269-Calculations!AH269-Constantes!$E$24)</f>
        <v>0</v>
      </c>
      <c r="AJ269" s="22">
        <f>AJ268+AF269+Clima!$F267-Calculations!AG269-Calculations!AH269-Calculations!AI269</f>
        <v>41.25</v>
      </c>
      <c r="AK269" s="21"/>
    </row>
    <row r="270" spans="2:37" x14ac:dyDescent="0.25">
      <c r="B270" s="17"/>
      <c r="C270" s="22">
        <v>265</v>
      </c>
      <c r="D270" s="22">
        <f>ET_Calcs!$I268*((1-Constantes!$D$21)*ET_Calcs!$K268+ET_Calcs!$L268)</f>
        <v>1.6741248543390421</v>
      </c>
      <c r="E270" s="22">
        <f>MIN(D270*Constantes!$D$19,0.8*(H269+Clima!$F268-F270-G270-Constantes!$D$12))</f>
        <v>0</v>
      </c>
      <c r="F270" s="22">
        <f>IF(Clima!$F268&gt;0.05*Constantes!$D$20,((Clima!$F268-0.05*Constantes!$D$20)^2)/(Clima!$F268+0.95*Constantes!$D$20),0)</f>
        <v>0</v>
      </c>
      <c r="G270" s="22">
        <f>MAX(0,H269+Clima!$F268-F270-Constantes!$D$11)</f>
        <v>0</v>
      </c>
      <c r="H270" s="22">
        <f>H269+Clima!$F268-F270-E270-G270</f>
        <v>26.25</v>
      </c>
      <c r="I270" s="20"/>
      <c r="J270" s="22">
        <v>265</v>
      </c>
      <c r="K270" s="22">
        <f>ET_Calcs!$I268*((1-Constantes!$E$21)*ET_Calcs!$K268+ET_Calcs!$L268)</f>
        <v>1.6741248543390421</v>
      </c>
      <c r="L270" s="22">
        <f>MIN(K270*Constantes!$E$19,0.8*(O269+Clima!$F268-M270-N270-Constantes!$D$12))</f>
        <v>0</v>
      </c>
      <c r="M270" s="22">
        <f>IF(Clima!$F268&gt;0.05*Constantes!$E$20,((Clima!$F268-0.05*Constantes!$E$20)^2)/(Clima!$F268+0.95*Constantes!$E$20),0)</f>
        <v>0</v>
      </c>
      <c r="N270" s="22">
        <f>MAX(0,O269+Clima!$F268-M270-Constantes!$D$11)</f>
        <v>0</v>
      </c>
      <c r="O270" s="22">
        <f>O269+Clima!$F268-M270-L270-N270</f>
        <v>26.25</v>
      </c>
      <c r="P270" s="22">
        <f>P269+(Coeficientes!$D$22*N270-Q270)/Coeficientes!$D$23</f>
        <v>0</v>
      </c>
      <c r="Q270" s="22">
        <f>10*Coeficientes!$D$24*P269/Constantes!$E$29</f>
        <v>0</v>
      </c>
      <c r="R270" s="22">
        <f>10000*(M270+Q270)*Escenarios!$E$7/Escenarios!$E$8</f>
        <v>0</v>
      </c>
      <c r="S270" s="22">
        <f>MAX(0,Constantes!$D$15/((Calculations!V269+Calculations!R270+Clima!$F268)^2)+Coeficientes!$D$12)</f>
        <v>1.2248764710875075</v>
      </c>
      <c r="T270" s="22">
        <f>MIN(ET_Calcs!$M268,0.8*(Calculations!V269+Calculations!R270+Clima!$F268-Calculations!S270-Constantes!$D$14))</f>
        <v>1.6161052015822055</v>
      </c>
      <c r="U270" s="22">
        <f>MAX(0,V269+R270+Clima!$F268-Calculations!S270-Calculations!T270-Constantes!$E$24)</f>
        <v>0</v>
      </c>
      <c r="V270" s="22">
        <f>V269+R270+Clima!$F268-Calculations!S270-Calculations!T270-Calculations!U270</f>
        <v>73.209541000766279</v>
      </c>
      <c r="W270" s="20"/>
      <c r="X270" s="22">
        <v>265</v>
      </c>
      <c r="Y270" s="22">
        <f>ET_Calcs!$I268*((1-Constantes!$F$21)*ET_Calcs!$K268+ET_Calcs!$L268)</f>
        <v>1.6741248543390421</v>
      </c>
      <c r="Z270" s="22">
        <f>MIN(Y270*Constantes!$F$19,0.8*(AC269+Clima!$F268-AA270-AB270-Constantes!$D$12))</f>
        <v>0</v>
      </c>
      <c r="AA270" s="22">
        <f>IF(Clima!$F268&gt;0.05*Constantes!$F$20,((Clima!$F268-0.05*Constantes!$F$20)^2)/(Clima!$F268+0.95*Constantes!$F$20),0)</f>
        <v>0</v>
      </c>
      <c r="AB270" s="22">
        <f>MAX(0,AC269+Clima!$F268-AA270-Constantes!$D$11)</f>
        <v>0</v>
      </c>
      <c r="AC270" s="22">
        <f>AC269+Clima!$F268-AA270-Z270-AB270</f>
        <v>26.25</v>
      </c>
      <c r="AD270" s="22">
        <f>AD269+(Coeficientes!$D$22*AB270-AE270)/Coeficientes!$D$23</f>
        <v>0</v>
      </c>
      <c r="AE270" s="22">
        <f>10*Coeficientes!$D$24*AD269/Constantes!$F$29</f>
        <v>0</v>
      </c>
      <c r="AF270" s="22">
        <f>10000*(AA270+AE270)*Escenarios!$F$7/Escenarios!$F$8</f>
        <v>0</v>
      </c>
      <c r="AG270" s="22">
        <f>MAX(0,Constantes!$D$15/((Calculations!AJ269+Calculations!AF270+Clima!$F268)^2)+Coeficientes!$D$12)</f>
        <v>0</v>
      </c>
      <c r="AH270" s="22">
        <f>MIN(ET_Calcs!$M268,0.8*(Calculations!AJ269+Calculations!AF270+Clima!$F268-Calculations!AG270-Constantes!$D$14))</f>
        <v>0</v>
      </c>
      <c r="AI270" s="22">
        <f>MAX(0,AJ269+AF270+Clima!$F268-Calculations!AG270-Calculations!AH270-Constantes!$E$24)</f>
        <v>0</v>
      </c>
      <c r="AJ270" s="22">
        <f>AJ269+AF270+Clima!$F268-Calculations!AG270-Calculations!AH270-Calculations!AI270</f>
        <v>41.25</v>
      </c>
      <c r="AK270" s="21"/>
    </row>
    <row r="271" spans="2:37" x14ac:dyDescent="0.25">
      <c r="B271" s="17"/>
      <c r="C271" s="22">
        <v>266</v>
      </c>
      <c r="D271" s="22">
        <f>ET_Calcs!$I269*((1-Constantes!$D$21)*ET_Calcs!$K269+ET_Calcs!$L269)</f>
        <v>1.8142743033579736</v>
      </c>
      <c r="E271" s="22">
        <f>MIN(D271*Constantes!$D$19,0.8*(H270+Clima!$F269-F271-G271-Constantes!$D$12))</f>
        <v>0</v>
      </c>
      <c r="F271" s="22">
        <f>IF(Clima!$F269&gt;0.05*Constantes!$D$20,((Clima!$F269-0.05*Constantes!$D$20)^2)/(Clima!$F269+0.95*Constantes!$D$20),0)</f>
        <v>0</v>
      </c>
      <c r="G271" s="22">
        <f>MAX(0,H270+Clima!$F269-F271-Constantes!$D$11)</f>
        <v>0</v>
      </c>
      <c r="H271" s="22">
        <f>H270+Clima!$F269-F271-E271-G271</f>
        <v>26.25</v>
      </c>
      <c r="I271" s="20"/>
      <c r="J271" s="22">
        <v>266</v>
      </c>
      <c r="K271" s="22">
        <f>ET_Calcs!$I269*((1-Constantes!$E$21)*ET_Calcs!$K269+ET_Calcs!$L269)</f>
        <v>1.8142743033579736</v>
      </c>
      <c r="L271" s="22">
        <f>MIN(K271*Constantes!$E$19,0.8*(O270+Clima!$F269-M271-N271-Constantes!$D$12))</f>
        <v>0</v>
      </c>
      <c r="M271" s="22">
        <f>IF(Clima!$F269&gt;0.05*Constantes!$E$20,((Clima!$F269-0.05*Constantes!$E$20)^2)/(Clima!$F269+0.95*Constantes!$E$20),0)</f>
        <v>0</v>
      </c>
      <c r="N271" s="22">
        <f>MAX(0,O270+Clima!$F269-M271-Constantes!$D$11)</f>
        <v>0</v>
      </c>
      <c r="O271" s="22">
        <f>O270+Clima!$F269-M271-L271-N271</f>
        <v>26.25</v>
      </c>
      <c r="P271" s="22">
        <f>P270+(Coeficientes!$D$22*N271-Q271)/Coeficientes!$D$23</f>
        <v>0</v>
      </c>
      <c r="Q271" s="22">
        <f>10*Coeficientes!$D$24*P270/Constantes!$E$29</f>
        <v>0</v>
      </c>
      <c r="R271" s="22">
        <f>10000*(M271+Q271)*Escenarios!$E$7/Escenarios!$E$8</f>
        <v>0</v>
      </c>
      <c r="S271" s="22">
        <f>MAX(0,Constantes!$D$15/((Calculations!V270+Calculations!R271+Clima!$F269)^2)+Coeficientes!$D$12)</f>
        <v>1.0844317994062143</v>
      </c>
      <c r="T271" s="22">
        <f>MIN(ET_Calcs!$M269,0.8*(Calculations!V270+Calculations!R271+Clima!$F269-Calculations!S271-Constantes!$D$14))</f>
        <v>1.7512423794999799</v>
      </c>
      <c r="U271" s="22">
        <f>MAX(0,V270+R271+Clima!$F269-Calculations!S271-Calculations!T271-Constantes!$E$24)</f>
        <v>0</v>
      </c>
      <c r="V271" s="22">
        <f>V270+R271+Clima!$F269-Calculations!S271-Calculations!T271-Calculations!U271</f>
        <v>70.373866821860076</v>
      </c>
      <c r="W271" s="20"/>
      <c r="X271" s="22">
        <v>266</v>
      </c>
      <c r="Y271" s="22">
        <f>ET_Calcs!$I269*((1-Constantes!$F$21)*ET_Calcs!$K269+ET_Calcs!$L269)</f>
        <v>1.8142743033579736</v>
      </c>
      <c r="Z271" s="22">
        <f>MIN(Y271*Constantes!$F$19,0.8*(AC270+Clima!$F269-AA271-AB271-Constantes!$D$12))</f>
        <v>0</v>
      </c>
      <c r="AA271" s="22">
        <f>IF(Clima!$F269&gt;0.05*Constantes!$F$20,((Clima!$F269-0.05*Constantes!$F$20)^2)/(Clima!$F269+0.95*Constantes!$F$20),0)</f>
        <v>0</v>
      </c>
      <c r="AB271" s="22">
        <f>MAX(0,AC270+Clima!$F269-AA271-Constantes!$D$11)</f>
        <v>0</v>
      </c>
      <c r="AC271" s="22">
        <f>AC270+Clima!$F269-AA271-Z271-AB271</f>
        <v>26.25</v>
      </c>
      <c r="AD271" s="22">
        <f>AD270+(Coeficientes!$D$22*AB271-AE271)/Coeficientes!$D$23</f>
        <v>0</v>
      </c>
      <c r="AE271" s="22">
        <f>10*Coeficientes!$D$24*AD270/Constantes!$F$29</f>
        <v>0</v>
      </c>
      <c r="AF271" s="22">
        <f>10000*(AA271+AE271)*Escenarios!$F$7/Escenarios!$F$8</f>
        <v>0</v>
      </c>
      <c r="AG271" s="22">
        <f>MAX(0,Constantes!$D$15/((Calculations!AJ270+Calculations!AF271+Clima!$F269)^2)+Coeficientes!$D$12)</f>
        <v>0</v>
      </c>
      <c r="AH271" s="22">
        <f>MIN(ET_Calcs!$M269,0.8*(Calculations!AJ270+Calculations!AF271+Clima!$F269-Calculations!AG271-Constantes!$D$14))</f>
        <v>0</v>
      </c>
      <c r="AI271" s="22">
        <f>MAX(0,AJ270+AF271+Clima!$F269-Calculations!AG271-Calculations!AH271-Constantes!$E$24)</f>
        <v>0</v>
      </c>
      <c r="AJ271" s="22">
        <f>AJ270+AF271+Clima!$F269-Calculations!AG271-Calculations!AH271-Calculations!AI271</f>
        <v>41.25</v>
      </c>
      <c r="AK271" s="21"/>
    </row>
    <row r="272" spans="2:37" x14ac:dyDescent="0.25">
      <c r="B272" s="17"/>
      <c r="C272" s="22">
        <v>267</v>
      </c>
      <c r="D272" s="22">
        <f>ET_Calcs!$I270*((1-Constantes!$D$21)*ET_Calcs!$K270+ET_Calcs!$L270)</f>
        <v>1.6626716164978785</v>
      </c>
      <c r="E272" s="22">
        <f>MIN(D272*Constantes!$D$19,0.8*(H271+Clima!$F270-F272-G272-Constantes!$D$12))</f>
        <v>0</v>
      </c>
      <c r="F272" s="22">
        <f>IF(Clima!$F270&gt;0.05*Constantes!$D$20,((Clima!$F270-0.05*Constantes!$D$20)^2)/(Clima!$F270+0.95*Constantes!$D$20),0)</f>
        <v>0</v>
      </c>
      <c r="G272" s="22">
        <f>MAX(0,H271+Clima!$F270-F272-Constantes!$D$11)</f>
        <v>0</v>
      </c>
      <c r="H272" s="22">
        <f>H271+Clima!$F270-F272-E272-G272</f>
        <v>26.25</v>
      </c>
      <c r="I272" s="20"/>
      <c r="J272" s="22">
        <v>267</v>
      </c>
      <c r="K272" s="22">
        <f>ET_Calcs!$I270*((1-Constantes!$E$21)*ET_Calcs!$K270+ET_Calcs!$L270)</f>
        <v>1.6626716164978785</v>
      </c>
      <c r="L272" s="22">
        <f>MIN(K272*Constantes!$E$19,0.8*(O271+Clima!$F270-M272-N272-Constantes!$D$12))</f>
        <v>0</v>
      </c>
      <c r="M272" s="22">
        <f>IF(Clima!$F270&gt;0.05*Constantes!$E$20,((Clima!$F270-0.05*Constantes!$E$20)^2)/(Clima!$F270+0.95*Constantes!$E$20),0)</f>
        <v>0</v>
      </c>
      <c r="N272" s="22">
        <f>MAX(0,O271+Clima!$F270-M272-Constantes!$D$11)</f>
        <v>0</v>
      </c>
      <c r="O272" s="22">
        <f>O271+Clima!$F270-M272-L272-N272</f>
        <v>26.25</v>
      </c>
      <c r="P272" s="22">
        <f>P271+(Coeficientes!$D$22*N272-Q272)/Coeficientes!$D$23</f>
        <v>0</v>
      </c>
      <c r="Q272" s="22">
        <f>10*Coeficientes!$D$24*P271/Constantes!$E$29</f>
        <v>0</v>
      </c>
      <c r="R272" s="22">
        <f>10000*(M272+Q272)*Escenarios!$E$7/Escenarios!$E$8</f>
        <v>0</v>
      </c>
      <c r="S272" s="22">
        <f>MAX(0,Constantes!$D$15/((Calculations!V271+Calculations!R272+Clima!$F270)^2)+Coeficientes!$D$12)</f>
        <v>0.92694818466244611</v>
      </c>
      <c r="T272" s="22">
        <f>MIN(ET_Calcs!$M270,0.8*(Calculations!V271+Calculations!R272+Clima!$F270-Calculations!S272-Constantes!$D$14))</f>
        <v>1.6052330217538067</v>
      </c>
      <c r="U272" s="22">
        <f>MAX(0,V271+R272+Clima!$F270-Calculations!S272-Calculations!T272-Constantes!$E$24)</f>
        <v>0</v>
      </c>
      <c r="V272" s="22">
        <f>V271+R272+Clima!$F270-Calculations!S272-Calculations!T272-Calculations!U272</f>
        <v>67.841685615443822</v>
      </c>
      <c r="W272" s="20"/>
      <c r="X272" s="22">
        <v>267</v>
      </c>
      <c r="Y272" s="22">
        <f>ET_Calcs!$I270*((1-Constantes!$F$21)*ET_Calcs!$K270+ET_Calcs!$L270)</f>
        <v>1.6626716164978785</v>
      </c>
      <c r="Z272" s="22">
        <f>MIN(Y272*Constantes!$F$19,0.8*(AC271+Clima!$F270-AA272-AB272-Constantes!$D$12))</f>
        <v>0</v>
      </c>
      <c r="AA272" s="22">
        <f>IF(Clima!$F270&gt;0.05*Constantes!$F$20,((Clima!$F270-0.05*Constantes!$F$20)^2)/(Clima!$F270+0.95*Constantes!$F$20),0)</f>
        <v>0</v>
      </c>
      <c r="AB272" s="22">
        <f>MAX(0,AC271+Clima!$F270-AA272-Constantes!$D$11)</f>
        <v>0</v>
      </c>
      <c r="AC272" s="22">
        <f>AC271+Clima!$F270-AA272-Z272-AB272</f>
        <v>26.25</v>
      </c>
      <c r="AD272" s="22">
        <f>AD271+(Coeficientes!$D$22*AB272-AE272)/Coeficientes!$D$23</f>
        <v>0</v>
      </c>
      <c r="AE272" s="22">
        <f>10*Coeficientes!$D$24*AD271/Constantes!$F$29</f>
        <v>0</v>
      </c>
      <c r="AF272" s="22">
        <f>10000*(AA272+AE272)*Escenarios!$F$7/Escenarios!$F$8</f>
        <v>0</v>
      </c>
      <c r="AG272" s="22">
        <f>MAX(0,Constantes!$D$15/((Calculations!AJ271+Calculations!AF272+Clima!$F270)^2)+Coeficientes!$D$12)</f>
        <v>0</v>
      </c>
      <c r="AH272" s="22">
        <f>MIN(ET_Calcs!$M270,0.8*(Calculations!AJ271+Calculations!AF272+Clima!$F270-Calculations!AG272-Constantes!$D$14))</f>
        <v>0</v>
      </c>
      <c r="AI272" s="22">
        <f>MAX(0,AJ271+AF272+Clima!$F270-Calculations!AG272-Calculations!AH272-Constantes!$E$24)</f>
        <v>0</v>
      </c>
      <c r="AJ272" s="22">
        <f>AJ271+AF272+Clima!$F270-Calculations!AG272-Calculations!AH272-Calculations!AI272</f>
        <v>41.25</v>
      </c>
      <c r="AK272" s="21"/>
    </row>
    <row r="273" spans="2:37" x14ac:dyDescent="0.25">
      <c r="B273" s="17"/>
      <c r="C273" s="22">
        <v>268</v>
      </c>
      <c r="D273" s="22">
        <f>ET_Calcs!$I271*((1-Constantes!$D$21)*ET_Calcs!$K271+ET_Calcs!$L271)</f>
        <v>1.6638553345584619</v>
      </c>
      <c r="E273" s="22">
        <f>MIN(D273*Constantes!$D$19,0.8*(H272+Clima!$F271-F273-G273-Constantes!$D$12))</f>
        <v>0</v>
      </c>
      <c r="F273" s="22">
        <f>IF(Clima!$F271&gt;0.05*Constantes!$D$20,((Clima!$F271-0.05*Constantes!$D$20)^2)/(Clima!$F271+0.95*Constantes!$D$20),0)</f>
        <v>0</v>
      </c>
      <c r="G273" s="22">
        <f>MAX(0,H272+Clima!$F271-F273-Constantes!$D$11)</f>
        <v>0</v>
      </c>
      <c r="H273" s="22">
        <f>H272+Clima!$F271-F273-E273-G273</f>
        <v>26.25</v>
      </c>
      <c r="I273" s="20"/>
      <c r="J273" s="22">
        <v>268</v>
      </c>
      <c r="K273" s="22">
        <f>ET_Calcs!$I271*((1-Constantes!$E$21)*ET_Calcs!$K271+ET_Calcs!$L271)</f>
        <v>1.6638553345584619</v>
      </c>
      <c r="L273" s="22">
        <f>MIN(K273*Constantes!$E$19,0.8*(O272+Clima!$F271-M273-N273-Constantes!$D$12))</f>
        <v>0</v>
      </c>
      <c r="M273" s="22">
        <f>IF(Clima!$F271&gt;0.05*Constantes!$E$20,((Clima!$F271-0.05*Constantes!$E$20)^2)/(Clima!$F271+0.95*Constantes!$E$20),0)</f>
        <v>0</v>
      </c>
      <c r="N273" s="22">
        <f>MAX(0,O272+Clima!$F271-M273-Constantes!$D$11)</f>
        <v>0</v>
      </c>
      <c r="O273" s="22">
        <f>O272+Clima!$F271-M273-L273-N273</f>
        <v>26.25</v>
      </c>
      <c r="P273" s="22">
        <f>P272+(Coeficientes!$D$22*N273-Q273)/Coeficientes!$D$23</f>
        <v>0</v>
      </c>
      <c r="Q273" s="22">
        <f>10*Coeficientes!$D$24*P272/Constantes!$E$29</f>
        <v>0</v>
      </c>
      <c r="R273" s="22">
        <f>10000*(M273+Q273)*Escenarios!$E$7/Escenarios!$E$8</f>
        <v>0</v>
      </c>
      <c r="S273" s="22">
        <f>MAX(0,Constantes!$D$15/((Calculations!V272+Calculations!R273+Clima!$F271)^2)+Coeficientes!$D$12)</f>
        <v>0.7693073983682428</v>
      </c>
      <c r="T273" s="22">
        <f>MIN(ET_Calcs!$M271,0.8*(Calculations!V272+Calculations!R273+Clima!$F271-Calculations!S273-Constantes!$D$14))</f>
        <v>1.6064487441698938</v>
      </c>
      <c r="U273" s="22">
        <f>MAX(0,V272+R273+Clima!$F271-Calculations!S273-Calculations!T273-Constantes!$E$24)</f>
        <v>0</v>
      </c>
      <c r="V273" s="22">
        <f>V272+R273+Clima!$F271-Calculations!S273-Calculations!T273-Calculations!U273</f>
        <v>65.465929472905685</v>
      </c>
      <c r="W273" s="20"/>
      <c r="X273" s="22">
        <v>268</v>
      </c>
      <c r="Y273" s="22">
        <f>ET_Calcs!$I271*((1-Constantes!$F$21)*ET_Calcs!$K271+ET_Calcs!$L271)</f>
        <v>1.6638553345584619</v>
      </c>
      <c r="Z273" s="22">
        <f>MIN(Y273*Constantes!$F$19,0.8*(AC272+Clima!$F271-AA273-AB273-Constantes!$D$12))</f>
        <v>0</v>
      </c>
      <c r="AA273" s="22">
        <f>IF(Clima!$F271&gt;0.05*Constantes!$F$20,((Clima!$F271-0.05*Constantes!$F$20)^2)/(Clima!$F271+0.95*Constantes!$F$20),0)</f>
        <v>0</v>
      </c>
      <c r="AB273" s="22">
        <f>MAX(0,AC272+Clima!$F271-AA273-Constantes!$D$11)</f>
        <v>0</v>
      </c>
      <c r="AC273" s="22">
        <f>AC272+Clima!$F271-AA273-Z273-AB273</f>
        <v>26.25</v>
      </c>
      <c r="AD273" s="22">
        <f>AD272+(Coeficientes!$D$22*AB273-AE273)/Coeficientes!$D$23</f>
        <v>0</v>
      </c>
      <c r="AE273" s="22">
        <f>10*Coeficientes!$D$24*AD272/Constantes!$F$29</f>
        <v>0</v>
      </c>
      <c r="AF273" s="22">
        <f>10000*(AA273+AE273)*Escenarios!$F$7/Escenarios!$F$8</f>
        <v>0</v>
      </c>
      <c r="AG273" s="22">
        <f>MAX(0,Constantes!$D$15/((Calculations!AJ272+Calculations!AF273+Clima!$F271)^2)+Coeficientes!$D$12)</f>
        <v>0</v>
      </c>
      <c r="AH273" s="22">
        <f>MIN(ET_Calcs!$M271,0.8*(Calculations!AJ272+Calculations!AF273+Clima!$F271-Calculations!AG273-Constantes!$D$14))</f>
        <v>0</v>
      </c>
      <c r="AI273" s="22">
        <f>MAX(0,AJ272+AF273+Clima!$F271-Calculations!AG273-Calculations!AH273-Constantes!$E$24)</f>
        <v>0</v>
      </c>
      <c r="AJ273" s="22">
        <f>AJ272+AF273+Clima!$F271-Calculations!AG273-Calculations!AH273-Calculations!AI273</f>
        <v>41.25</v>
      </c>
      <c r="AK273" s="21"/>
    </row>
    <row r="274" spans="2:37" x14ac:dyDescent="0.25">
      <c r="B274" s="17"/>
      <c r="C274" s="22">
        <v>269</v>
      </c>
      <c r="D274" s="22">
        <f>ET_Calcs!$I272*((1-Constantes!$D$21)*ET_Calcs!$K272+ET_Calcs!$L272)</f>
        <v>1.6986895939805284</v>
      </c>
      <c r="E274" s="22">
        <f>MIN(D274*Constantes!$D$19,0.8*(H273+Clima!$F272-F274-G274-Constantes!$D$12))</f>
        <v>0</v>
      </c>
      <c r="F274" s="22">
        <f>IF(Clima!$F272&gt;0.05*Constantes!$D$20,((Clima!$F272-0.05*Constantes!$D$20)^2)/(Clima!$F272+0.95*Constantes!$D$20),0)</f>
        <v>0</v>
      </c>
      <c r="G274" s="22">
        <f>MAX(0,H273+Clima!$F272-F274-Constantes!$D$11)</f>
        <v>0</v>
      </c>
      <c r="H274" s="22">
        <f>H273+Clima!$F272-F274-E274-G274</f>
        <v>26.25</v>
      </c>
      <c r="I274" s="20"/>
      <c r="J274" s="22">
        <v>269</v>
      </c>
      <c r="K274" s="22">
        <f>ET_Calcs!$I272*((1-Constantes!$E$21)*ET_Calcs!$K272+ET_Calcs!$L272)</f>
        <v>1.6986895939805284</v>
      </c>
      <c r="L274" s="22">
        <f>MIN(K274*Constantes!$E$19,0.8*(O273+Clima!$F272-M274-N274-Constantes!$D$12))</f>
        <v>0</v>
      </c>
      <c r="M274" s="22">
        <f>IF(Clima!$F272&gt;0.05*Constantes!$E$20,((Clima!$F272-0.05*Constantes!$E$20)^2)/(Clima!$F272+0.95*Constantes!$E$20),0)</f>
        <v>0</v>
      </c>
      <c r="N274" s="22">
        <f>MAX(0,O273+Clima!$F272-M274-Constantes!$D$11)</f>
        <v>0</v>
      </c>
      <c r="O274" s="22">
        <f>O273+Clima!$F272-M274-L274-N274</f>
        <v>26.25</v>
      </c>
      <c r="P274" s="22">
        <f>P273+(Coeficientes!$D$22*N274-Q274)/Coeficientes!$D$23</f>
        <v>0</v>
      </c>
      <c r="Q274" s="22">
        <f>10*Coeficientes!$D$24*P273/Constantes!$E$29</f>
        <v>0</v>
      </c>
      <c r="R274" s="22">
        <f>10000*(M274+Q274)*Escenarios!$E$7/Escenarios!$E$8</f>
        <v>0</v>
      </c>
      <c r="S274" s="22">
        <f>MAX(0,Constantes!$D$15/((Calculations!V273+Calculations!R274+Clima!$F272)^2)+Coeficientes!$D$12)</f>
        <v>0.60446615944441895</v>
      </c>
      <c r="T274" s="22">
        <f>MIN(ET_Calcs!$M272,0.8*(Calculations!V273+Calculations!R274+Clima!$F272-Calculations!S274-Constantes!$D$14))</f>
        <v>1.6400708012324354</v>
      </c>
      <c r="U274" s="22">
        <f>MAX(0,V273+R274+Clima!$F272-Calculations!S274-Calculations!T274-Constantes!$E$24)</f>
        <v>0</v>
      </c>
      <c r="V274" s="22">
        <f>V273+R274+Clima!$F272-Calculations!S274-Calculations!T274-Calculations!U274</f>
        <v>63.221392512228839</v>
      </c>
      <c r="W274" s="20"/>
      <c r="X274" s="22">
        <v>269</v>
      </c>
      <c r="Y274" s="22">
        <f>ET_Calcs!$I272*((1-Constantes!$F$21)*ET_Calcs!$K272+ET_Calcs!$L272)</f>
        <v>1.6986895939805284</v>
      </c>
      <c r="Z274" s="22">
        <f>MIN(Y274*Constantes!$F$19,0.8*(AC273+Clima!$F272-AA274-AB274-Constantes!$D$12))</f>
        <v>0</v>
      </c>
      <c r="AA274" s="22">
        <f>IF(Clima!$F272&gt;0.05*Constantes!$F$20,((Clima!$F272-0.05*Constantes!$F$20)^2)/(Clima!$F272+0.95*Constantes!$F$20),0)</f>
        <v>0</v>
      </c>
      <c r="AB274" s="22">
        <f>MAX(0,AC273+Clima!$F272-AA274-Constantes!$D$11)</f>
        <v>0</v>
      </c>
      <c r="AC274" s="22">
        <f>AC273+Clima!$F272-AA274-Z274-AB274</f>
        <v>26.25</v>
      </c>
      <c r="AD274" s="22">
        <f>AD273+(Coeficientes!$D$22*AB274-AE274)/Coeficientes!$D$23</f>
        <v>0</v>
      </c>
      <c r="AE274" s="22">
        <f>10*Coeficientes!$D$24*AD273/Constantes!$F$29</f>
        <v>0</v>
      </c>
      <c r="AF274" s="22">
        <f>10000*(AA274+AE274)*Escenarios!$F$7/Escenarios!$F$8</f>
        <v>0</v>
      </c>
      <c r="AG274" s="22">
        <f>MAX(0,Constantes!$D$15/((Calculations!AJ273+Calculations!AF274+Clima!$F272)^2)+Coeficientes!$D$12)</f>
        <v>0</v>
      </c>
      <c r="AH274" s="22">
        <f>MIN(ET_Calcs!$M272,0.8*(Calculations!AJ273+Calculations!AF274+Clima!$F272-Calculations!AG274-Constantes!$D$14))</f>
        <v>0</v>
      </c>
      <c r="AI274" s="22">
        <f>MAX(0,AJ273+AF274+Clima!$F272-Calculations!AG274-Calculations!AH274-Constantes!$E$24)</f>
        <v>0</v>
      </c>
      <c r="AJ274" s="22">
        <f>AJ273+AF274+Clima!$F272-Calculations!AG274-Calculations!AH274-Calculations!AI274</f>
        <v>41.25</v>
      </c>
      <c r="AK274" s="21"/>
    </row>
    <row r="275" spans="2:37" x14ac:dyDescent="0.25">
      <c r="B275" s="17"/>
      <c r="C275" s="22">
        <v>270</v>
      </c>
      <c r="D275" s="22">
        <f>ET_Calcs!$I273*((1-Constantes!$D$21)*ET_Calcs!$K273+ET_Calcs!$L273)</f>
        <v>1.6996970654940442</v>
      </c>
      <c r="E275" s="22">
        <f>MIN(D275*Constantes!$D$19,0.8*(H274+Clima!$F273-F275-G275-Constantes!$D$12))</f>
        <v>0</v>
      </c>
      <c r="F275" s="22">
        <f>IF(Clima!$F273&gt;0.05*Constantes!$D$20,((Clima!$F273-0.05*Constantes!$D$20)^2)/(Clima!$F273+0.95*Constantes!$D$20),0)</f>
        <v>0</v>
      </c>
      <c r="G275" s="22">
        <f>MAX(0,H274+Clima!$F273-F275-Constantes!$D$11)</f>
        <v>0</v>
      </c>
      <c r="H275" s="22">
        <f>H274+Clima!$F273-F275-E275-G275</f>
        <v>26.25</v>
      </c>
      <c r="I275" s="20"/>
      <c r="J275" s="22">
        <v>270</v>
      </c>
      <c r="K275" s="22">
        <f>ET_Calcs!$I273*((1-Constantes!$E$21)*ET_Calcs!$K273+ET_Calcs!$L273)</f>
        <v>1.6996970654940442</v>
      </c>
      <c r="L275" s="22">
        <f>MIN(K275*Constantes!$E$19,0.8*(O274+Clima!$F273-M275-N275-Constantes!$D$12))</f>
        <v>0</v>
      </c>
      <c r="M275" s="22">
        <f>IF(Clima!$F273&gt;0.05*Constantes!$E$20,((Clima!$F273-0.05*Constantes!$E$20)^2)/(Clima!$F273+0.95*Constantes!$E$20),0)</f>
        <v>0</v>
      </c>
      <c r="N275" s="22">
        <f>MAX(0,O274+Clima!$F273-M275-Constantes!$D$11)</f>
        <v>0</v>
      </c>
      <c r="O275" s="22">
        <f>O274+Clima!$F273-M275-L275-N275</f>
        <v>26.25</v>
      </c>
      <c r="P275" s="22">
        <f>P274+(Coeficientes!$D$22*N275-Q275)/Coeficientes!$D$23</f>
        <v>0</v>
      </c>
      <c r="Q275" s="22">
        <f>10*Coeficientes!$D$24*P274/Constantes!$E$29</f>
        <v>0</v>
      </c>
      <c r="R275" s="22">
        <f>10000*(M275+Q275)*Escenarios!$E$7/Escenarios!$E$8</f>
        <v>0</v>
      </c>
      <c r="S275" s="22">
        <f>MAX(0,Constantes!$D$15/((Calculations!V274+Calculations!R275+Clima!$F273)^2)+Coeficientes!$D$12)</f>
        <v>0.43135035424813717</v>
      </c>
      <c r="T275" s="22">
        <f>MIN(ET_Calcs!$M273,0.8*(Calculations!V274+Calculations!R275+Clima!$F273-Calculations!S275-Constantes!$D$14))</f>
        <v>1.6411136780779483</v>
      </c>
      <c r="U275" s="22">
        <f>MAX(0,V274+R275+Clima!$F273-Calculations!S275-Calculations!T275-Constantes!$E$24)</f>
        <v>0</v>
      </c>
      <c r="V275" s="22">
        <f>V274+R275+Clima!$F273-Calculations!S275-Calculations!T275-Calculations!U275</f>
        <v>61.14892847990275</v>
      </c>
      <c r="W275" s="20"/>
      <c r="X275" s="22">
        <v>270</v>
      </c>
      <c r="Y275" s="22">
        <f>ET_Calcs!$I273*((1-Constantes!$F$21)*ET_Calcs!$K273+ET_Calcs!$L273)</f>
        <v>1.6996970654940442</v>
      </c>
      <c r="Z275" s="22">
        <f>MIN(Y275*Constantes!$F$19,0.8*(AC274+Clima!$F273-AA275-AB275-Constantes!$D$12))</f>
        <v>0</v>
      </c>
      <c r="AA275" s="22">
        <f>IF(Clima!$F273&gt;0.05*Constantes!$F$20,((Clima!$F273-0.05*Constantes!$F$20)^2)/(Clima!$F273+0.95*Constantes!$F$20),0)</f>
        <v>0</v>
      </c>
      <c r="AB275" s="22">
        <f>MAX(0,AC274+Clima!$F273-AA275-Constantes!$D$11)</f>
        <v>0</v>
      </c>
      <c r="AC275" s="22">
        <f>AC274+Clima!$F273-AA275-Z275-AB275</f>
        <v>26.25</v>
      </c>
      <c r="AD275" s="22">
        <f>AD274+(Coeficientes!$D$22*AB275-AE275)/Coeficientes!$D$23</f>
        <v>0</v>
      </c>
      <c r="AE275" s="22">
        <f>10*Coeficientes!$D$24*AD274/Constantes!$F$29</f>
        <v>0</v>
      </c>
      <c r="AF275" s="22">
        <f>10000*(AA275+AE275)*Escenarios!$F$7/Escenarios!$F$8</f>
        <v>0</v>
      </c>
      <c r="AG275" s="22">
        <f>MAX(0,Constantes!$D$15/((Calculations!AJ274+Calculations!AF275+Clima!$F273)^2)+Coeficientes!$D$12)</f>
        <v>0</v>
      </c>
      <c r="AH275" s="22">
        <f>MIN(ET_Calcs!$M273,0.8*(Calculations!AJ274+Calculations!AF275+Clima!$F273-Calculations!AG275-Constantes!$D$14))</f>
        <v>0</v>
      </c>
      <c r="AI275" s="22">
        <f>MAX(0,AJ274+AF275+Clima!$F273-Calculations!AG275-Calculations!AH275-Constantes!$E$24)</f>
        <v>0</v>
      </c>
      <c r="AJ275" s="22">
        <f>AJ274+AF275+Clima!$F273-Calculations!AG275-Calculations!AH275-Calculations!AI275</f>
        <v>41.25</v>
      </c>
      <c r="AK275" s="21"/>
    </row>
    <row r="276" spans="2:37" x14ac:dyDescent="0.25">
      <c r="B276" s="17"/>
      <c r="C276" s="22">
        <v>271</v>
      </c>
      <c r="D276" s="22">
        <f>ET_Calcs!$I274*((1-Constantes!$D$21)*ET_Calcs!$K274+ET_Calcs!$L274)</f>
        <v>1.7054175943469061</v>
      </c>
      <c r="E276" s="22">
        <f>MIN(D276*Constantes!$D$19,0.8*(H275+Clima!$F274-F276-G276-Constantes!$D$12))</f>
        <v>0</v>
      </c>
      <c r="F276" s="22">
        <f>IF(Clima!$F274&gt;0.05*Constantes!$D$20,((Clima!$F274-0.05*Constantes!$D$20)^2)/(Clima!$F274+0.95*Constantes!$D$20),0)</f>
        <v>0</v>
      </c>
      <c r="G276" s="22">
        <f>MAX(0,H275+Clima!$F274-F276-Constantes!$D$11)</f>
        <v>0</v>
      </c>
      <c r="H276" s="22">
        <f>H275+Clima!$F274-F276-E276-G276</f>
        <v>26.25</v>
      </c>
      <c r="I276" s="20"/>
      <c r="J276" s="22">
        <v>271</v>
      </c>
      <c r="K276" s="22">
        <f>ET_Calcs!$I274*((1-Constantes!$E$21)*ET_Calcs!$K274+ET_Calcs!$L274)</f>
        <v>1.7054175943469061</v>
      </c>
      <c r="L276" s="22">
        <f>MIN(K276*Constantes!$E$19,0.8*(O275+Clima!$F274-M276-N276-Constantes!$D$12))</f>
        <v>0</v>
      </c>
      <c r="M276" s="22">
        <f>IF(Clima!$F274&gt;0.05*Constantes!$E$20,((Clima!$F274-0.05*Constantes!$E$20)^2)/(Clima!$F274+0.95*Constantes!$E$20),0)</f>
        <v>0</v>
      </c>
      <c r="N276" s="22">
        <f>MAX(0,O275+Clima!$F274-M276-Constantes!$D$11)</f>
        <v>0</v>
      </c>
      <c r="O276" s="22">
        <f>O275+Clima!$F274-M276-L276-N276</f>
        <v>26.25</v>
      </c>
      <c r="P276" s="22">
        <f>P275+(Coeficientes!$D$22*N276-Q276)/Coeficientes!$D$23</f>
        <v>0</v>
      </c>
      <c r="Q276" s="22">
        <f>10*Coeficientes!$D$24*P275/Constantes!$E$29</f>
        <v>0</v>
      </c>
      <c r="R276" s="22">
        <f>10000*(M276+Q276)*Escenarios!$E$7/Escenarios!$E$8</f>
        <v>0</v>
      </c>
      <c r="S276" s="22">
        <f>MAX(0,Constantes!$D$15/((Calculations!V275+Calculations!R276+Clima!$F274)^2)+Coeficientes!$D$12)</f>
        <v>0.25428608680696074</v>
      </c>
      <c r="T276" s="22">
        <f>MIN(ET_Calcs!$M274,0.8*(Calculations!V275+Calculations!R276+Clima!$F274-Calculations!S276-Constantes!$D$14))</f>
        <v>1.6466946818368386</v>
      </c>
      <c r="U276" s="22">
        <f>MAX(0,V275+R276+Clima!$F274-Calculations!S276-Calculations!T276-Constantes!$E$24)</f>
        <v>0</v>
      </c>
      <c r="V276" s="22">
        <f>V275+R276+Clima!$F274-Calculations!S276-Calculations!T276-Calculations!U276</f>
        <v>59.247947711258945</v>
      </c>
      <c r="W276" s="20"/>
      <c r="X276" s="22">
        <v>271</v>
      </c>
      <c r="Y276" s="22">
        <f>ET_Calcs!$I274*((1-Constantes!$F$21)*ET_Calcs!$K274+ET_Calcs!$L274)</f>
        <v>1.7054175943469061</v>
      </c>
      <c r="Z276" s="22">
        <f>MIN(Y276*Constantes!$F$19,0.8*(AC275+Clima!$F274-AA276-AB276-Constantes!$D$12))</f>
        <v>0</v>
      </c>
      <c r="AA276" s="22">
        <f>IF(Clima!$F274&gt;0.05*Constantes!$F$20,((Clima!$F274-0.05*Constantes!$F$20)^2)/(Clima!$F274+0.95*Constantes!$F$20),0)</f>
        <v>0</v>
      </c>
      <c r="AB276" s="22">
        <f>MAX(0,AC275+Clima!$F274-AA276-Constantes!$D$11)</f>
        <v>0</v>
      </c>
      <c r="AC276" s="22">
        <f>AC275+Clima!$F274-AA276-Z276-AB276</f>
        <v>26.25</v>
      </c>
      <c r="AD276" s="22">
        <f>AD275+(Coeficientes!$D$22*AB276-AE276)/Coeficientes!$D$23</f>
        <v>0</v>
      </c>
      <c r="AE276" s="22">
        <f>10*Coeficientes!$D$24*AD275/Constantes!$F$29</f>
        <v>0</v>
      </c>
      <c r="AF276" s="22">
        <f>10000*(AA276+AE276)*Escenarios!$F$7/Escenarios!$F$8</f>
        <v>0</v>
      </c>
      <c r="AG276" s="22">
        <f>MAX(0,Constantes!$D$15/((Calculations!AJ275+Calculations!AF276+Clima!$F274)^2)+Coeficientes!$D$12)</f>
        <v>0</v>
      </c>
      <c r="AH276" s="22">
        <f>MIN(ET_Calcs!$M274,0.8*(Calculations!AJ275+Calculations!AF276+Clima!$F274-Calculations!AG276-Constantes!$D$14))</f>
        <v>0</v>
      </c>
      <c r="AI276" s="22">
        <f>MAX(0,AJ275+AF276+Clima!$F274-Calculations!AG276-Calculations!AH276-Constantes!$E$24)</f>
        <v>0</v>
      </c>
      <c r="AJ276" s="22">
        <f>AJ275+AF276+Clima!$F274-Calculations!AG276-Calculations!AH276-Calculations!AI276</f>
        <v>41.25</v>
      </c>
      <c r="AK276" s="21"/>
    </row>
    <row r="277" spans="2:37" x14ac:dyDescent="0.25">
      <c r="B277" s="17"/>
      <c r="C277" s="22">
        <v>272</v>
      </c>
      <c r="D277" s="22">
        <f>ET_Calcs!$I275*((1-Constantes!$D$21)*ET_Calcs!$K275+ET_Calcs!$L275)</f>
        <v>1.7305505711826363</v>
      </c>
      <c r="E277" s="22">
        <f>MIN(D277*Constantes!$D$19,0.8*(H276+Clima!$F275-F277-G277-Constantes!$D$12))</f>
        <v>0</v>
      </c>
      <c r="F277" s="22">
        <f>IF(Clima!$F275&gt;0.05*Constantes!$D$20,((Clima!$F275-0.05*Constantes!$D$20)^2)/(Clima!$F275+0.95*Constantes!$D$20),0)</f>
        <v>0</v>
      </c>
      <c r="G277" s="22">
        <f>MAX(0,H276+Clima!$F275-F277-Constantes!$D$11)</f>
        <v>0</v>
      </c>
      <c r="H277" s="22">
        <f>H276+Clima!$F275-F277-E277-G277</f>
        <v>26.25</v>
      </c>
      <c r="I277" s="20"/>
      <c r="J277" s="22">
        <v>272</v>
      </c>
      <c r="K277" s="22">
        <f>ET_Calcs!$I275*((1-Constantes!$E$21)*ET_Calcs!$K275+ET_Calcs!$L275)</f>
        <v>1.7305505711826363</v>
      </c>
      <c r="L277" s="22">
        <f>MIN(K277*Constantes!$E$19,0.8*(O276+Clima!$F275-M277-N277-Constantes!$D$12))</f>
        <v>0</v>
      </c>
      <c r="M277" s="22">
        <f>IF(Clima!$F275&gt;0.05*Constantes!$E$20,((Clima!$F275-0.05*Constantes!$E$20)^2)/(Clima!$F275+0.95*Constantes!$E$20),0)</f>
        <v>0</v>
      </c>
      <c r="N277" s="22">
        <f>MAX(0,O276+Clima!$F275-M277-Constantes!$D$11)</f>
        <v>0</v>
      </c>
      <c r="O277" s="22">
        <f>O276+Clima!$F275-M277-L277-N277</f>
        <v>26.25</v>
      </c>
      <c r="P277" s="22">
        <f>P276+(Coeficientes!$D$22*N277-Q277)/Coeficientes!$D$23</f>
        <v>0</v>
      </c>
      <c r="Q277" s="22">
        <f>10*Coeficientes!$D$24*P276/Constantes!$E$29</f>
        <v>0</v>
      </c>
      <c r="R277" s="22">
        <f>10000*(M277+Q277)*Escenarios!$E$7/Escenarios!$E$8</f>
        <v>0</v>
      </c>
      <c r="S277" s="22">
        <f>MAX(0,Constantes!$D$15/((Calculations!V276+Calculations!R277+Clima!$F275)^2)+Coeficientes!$D$12)</f>
        <v>7.5266065792473746E-2</v>
      </c>
      <c r="T277" s="22">
        <f>MIN(ET_Calcs!$M275,0.8*(Calculations!V276+Calculations!R277+Clima!$F275-Calculations!S277-Constantes!$D$14))</f>
        <v>1.6709758827966412</v>
      </c>
      <c r="U277" s="22">
        <f>MAX(0,V276+R277+Clima!$F275-Calculations!S277-Calculations!T277-Constantes!$E$24)</f>
        <v>0</v>
      </c>
      <c r="V277" s="22">
        <f>V276+R277+Clima!$F275-Calculations!S277-Calculations!T277-Calculations!U277</f>
        <v>57.501705762669829</v>
      </c>
      <c r="W277" s="20"/>
      <c r="X277" s="22">
        <v>272</v>
      </c>
      <c r="Y277" s="22">
        <f>ET_Calcs!$I275*((1-Constantes!$F$21)*ET_Calcs!$K275+ET_Calcs!$L275)</f>
        <v>1.7305505711826363</v>
      </c>
      <c r="Z277" s="22">
        <f>MIN(Y277*Constantes!$F$19,0.8*(AC276+Clima!$F275-AA277-AB277-Constantes!$D$12))</f>
        <v>0</v>
      </c>
      <c r="AA277" s="22">
        <f>IF(Clima!$F275&gt;0.05*Constantes!$F$20,((Clima!$F275-0.05*Constantes!$F$20)^2)/(Clima!$F275+0.95*Constantes!$F$20),0)</f>
        <v>0</v>
      </c>
      <c r="AB277" s="22">
        <f>MAX(0,AC276+Clima!$F275-AA277-Constantes!$D$11)</f>
        <v>0</v>
      </c>
      <c r="AC277" s="22">
        <f>AC276+Clima!$F275-AA277-Z277-AB277</f>
        <v>26.25</v>
      </c>
      <c r="AD277" s="22">
        <f>AD276+(Coeficientes!$D$22*AB277-AE277)/Coeficientes!$D$23</f>
        <v>0</v>
      </c>
      <c r="AE277" s="22">
        <f>10*Coeficientes!$D$24*AD276/Constantes!$F$29</f>
        <v>0</v>
      </c>
      <c r="AF277" s="22">
        <f>10000*(AA277+AE277)*Escenarios!$F$7/Escenarios!$F$8</f>
        <v>0</v>
      </c>
      <c r="AG277" s="22">
        <f>MAX(0,Constantes!$D$15/((Calculations!AJ276+Calculations!AF277+Clima!$F275)^2)+Coeficientes!$D$12)</f>
        <v>0</v>
      </c>
      <c r="AH277" s="22">
        <f>MIN(ET_Calcs!$M275,0.8*(Calculations!AJ276+Calculations!AF277+Clima!$F275-Calculations!AG277-Constantes!$D$14))</f>
        <v>0</v>
      </c>
      <c r="AI277" s="22">
        <f>MAX(0,AJ276+AF277+Clima!$F275-Calculations!AG277-Calculations!AH277-Constantes!$E$24)</f>
        <v>0</v>
      </c>
      <c r="AJ277" s="22">
        <f>AJ276+AF277+Clima!$F275-Calculations!AG277-Calculations!AH277-Calculations!AI277</f>
        <v>41.25</v>
      </c>
      <c r="AK277" s="21"/>
    </row>
    <row r="278" spans="2:37" x14ac:dyDescent="0.25">
      <c r="B278" s="17"/>
      <c r="C278" s="22">
        <v>273</v>
      </c>
      <c r="D278" s="22">
        <f>ET_Calcs!$I276*((1-Constantes!$D$21)*ET_Calcs!$K276+ET_Calcs!$L276)</f>
        <v>1.638187457053891</v>
      </c>
      <c r="E278" s="22">
        <f>MIN(D278*Constantes!$D$19,0.8*(H277+Clima!$F276-F278-G278-Constantes!$D$12))</f>
        <v>0</v>
      </c>
      <c r="F278" s="22">
        <f>IF(Clima!$F276&gt;0.05*Constantes!$D$20,((Clima!$F276-0.05*Constantes!$D$20)^2)/(Clima!$F276+0.95*Constantes!$D$20),0)</f>
        <v>0</v>
      </c>
      <c r="G278" s="22">
        <f>MAX(0,H277+Clima!$F276-F278-Constantes!$D$11)</f>
        <v>0</v>
      </c>
      <c r="H278" s="22">
        <f>H277+Clima!$F276-F278-E278-G278</f>
        <v>26.25</v>
      </c>
      <c r="I278" s="20"/>
      <c r="J278" s="22">
        <v>273</v>
      </c>
      <c r="K278" s="22">
        <f>ET_Calcs!$I276*((1-Constantes!$E$21)*ET_Calcs!$K276+ET_Calcs!$L276)</f>
        <v>1.638187457053891</v>
      </c>
      <c r="L278" s="22">
        <f>MIN(K278*Constantes!$E$19,0.8*(O277+Clima!$F276-M278-N278-Constantes!$D$12))</f>
        <v>0</v>
      </c>
      <c r="M278" s="22">
        <f>IF(Clima!$F276&gt;0.05*Constantes!$E$20,((Clima!$F276-0.05*Constantes!$E$20)^2)/(Clima!$F276+0.95*Constantes!$E$20),0)</f>
        <v>0</v>
      </c>
      <c r="N278" s="22">
        <f>MAX(0,O277+Clima!$F276-M278-Constantes!$D$11)</f>
        <v>0</v>
      </c>
      <c r="O278" s="22">
        <f>O277+Clima!$F276-M278-L278-N278</f>
        <v>26.25</v>
      </c>
      <c r="P278" s="22">
        <f>P277+(Coeficientes!$D$22*N278-Q278)/Coeficientes!$D$23</f>
        <v>0</v>
      </c>
      <c r="Q278" s="22">
        <f>10*Coeficientes!$D$24*P277/Constantes!$E$29</f>
        <v>0</v>
      </c>
      <c r="R278" s="22">
        <f>10000*(M278+Q278)*Escenarios!$E$7/Escenarios!$E$8</f>
        <v>0</v>
      </c>
      <c r="S278" s="22">
        <f>MAX(0,Constantes!$D$15/((Calculations!V277+Calculations!R278+Clima!$F276)^2)+Coeficientes!$D$12)</f>
        <v>0</v>
      </c>
      <c r="T278" s="22">
        <f>MIN(ET_Calcs!$M276,0.8*(Calculations!V277+Calculations!R278+Clima!$F276-Calculations!S278-Constantes!$D$14))</f>
        <v>1.5820872850387582</v>
      </c>
      <c r="U278" s="22">
        <f>MAX(0,V277+R278+Clima!$F276-Calculations!S278-Calculations!T278-Constantes!$E$24)</f>
        <v>0</v>
      </c>
      <c r="V278" s="22">
        <f>V277+R278+Clima!$F276-Calculations!S278-Calculations!T278-Calculations!U278</f>
        <v>55.919618477631069</v>
      </c>
      <c r="W278" s="20"/>
      <c r="X278" s="22">
        <v>273</v>
      </c>
      <c r="Y278" s="22">
        <f>ET_Calcs!$I276*((1-Constantes!$F$21)*ET_Calcs!$K276+ET_Calcs!$L276)</f>
        <v>1.638187457053891</v>
      </c>
      <c r="Z278" s="22">
        <f>MIN(Y278*Constantes!$F$19,0.8*(AC277+Clima!$F276-AA278-AB278-Constantes!$D$12))</f>
        <v>0</v>
      </c>
      <c r="AA278" s="22">
        <f>IF(Clima!$F276&gt;0.05*Constantes!$F$20,((Clima!$F276-0.05*Constantes!$F$20)^2)/(Clima!$F276+0.95*Constantes!$F$20),0)</f>
        <v>0</v>
      </c>
      <c r="AB278" s="22">
        <f>MAX(0,AC277+Clima!$F276-AA278-Constantes!$D$11)</f>
        <v>0</v>
      </c>
      <c r="AC278" s="22">
        <f>AC277+Clima!$F276-AA278-Z278-AB278</f>
        <v>26.25</v>
      </c>
      <c r="AD278" s="22">
        <f>AD277+(Coeficientes!$D$22*AB278-AE278)/Coeficientes!$D$23</f>
        <v>0</v>
      </c>
      <c r="AE278" s="22">
        <f>10*Coeficientes!$D$24*AD277/Constantes!$F$29</f>
        <v>0</v>
      </c>
      <c r="AF278" s="22">
        <f>10000*(AA278+AE278)*Escenarios!$F$7/Escenarios!$F$8</f>
        <v>0</v>
      </c>
      <c r="AG278" s="22">
        <f>MAX(0,Constantes!$D$15/((Calculations!AJ277+Calculations!AF278+Clima!$F276)^2)+Coeficientes!$D$12)</f>
        <v>0</v>
      </c>
      <c r="AH278" s="22">
        <f>MIN(ET_Calcs!$M276,0.8*(Calculations!AJ277+Calculations!AF278+Clima!$F276-Calculations!AG278-Constantes!$D$14))</f>
        <v>0</v>
      </c>
      <c r="AI278" s="22">
        <f>MAX(0,AJ277+AF278+Clima!$F276-Calculations!AG278-Calculations!AH278-Constantes!$E$24)</f>
        <v>0</v>
      </c>
      <c r="AJ278" s="22">
        <f>AJ277+AF278+Clima!$F276-Calculations!AG278-Calculations!AH278-Calculations!AI278</f>
        <v>41.25</v>
      </c>
      <c r="AK278" s="21"/>
    </row>
    <row r="279" spans="2:37" x14ac:dyDescent="0.25">
      <c r="B279" s="17"/>
      <c r="C279" s="22">
        <v>274</v>
      </c>
      <c r="D279" s="22">
        <f>ET_Calcs!$I277*((1-Constantes!$D$21)*ET_Calcs!$K277+ET_Calcs!$L277)</f>
        <v>1.7267829112339923</v>
      </c>
      <c r="E279" s="22">
        <f>MIN(D279*Constantes!$D$19,0.8*(H278+Clima!$F277-F279-G279-Constantes!$D$12))</f>
        <v>0</v>
      </c>
      <c r="F279" s="22">
        <f>IF(Clima!$F277&gt;0.05*Constantes!$D$20,((Clima!$F277-0.05*Constantes!$D$20)^2)/(Clima!$F277+0.95*Constantes!$D$20),0)</f>
        <v>0</v>
      </c>
      <c r="G279" s="22">
        <f>MAX(0,H278+Clima!$F277-F279-Constantes!$D$11)</f>
        <v>0</v>
      </c>
      <c r="H279" s="22">
        <f>H278+Clima!$F277-F279-E279-G279</f>
        <v>26.25</v>
      </c>
      <c r="I279" s="20"/>
      <c r="J279" s="22">
        <v>274</v>
      </c>
      <c r="K279" s="22">
        <f>ET_Calcs!$I277*((1-Constantes!$E$21)*ET_Calcs!$K277+ET_Calcs!$L277)</f>
        <v>1.7267829112339923</v>
      </c>
      <c r="L279" s="22">
        <f>MIN(K279*Constantes!$E$19,0.8*(O278+Clima!$F277-M279-N279-Constantes!$D$12))</f>
        <v>0</v>
      </c>
      <c r="M279" s="22">
        <f>IF(Clima!$F277&gt;0.05*Constantes!$E$20,((Clima!$F277-0.05*Constantes!$E$20)^2)/(Clima!$F277+0.95*Constantes!$E$20),0)</f>
        <v>0</v>
      </c>
      <c r="N279" s="22">
        <f>MAX(0,O278+Clima!$F277-M279-Constantes!$D$11)</f>
        <v>0</v>
      </c>
      <c r="O279" s="22">
        <f>O278+Clima!$F277-M279-L279-N279</f>
        <v>26.25</v>
      </c>
      <c r="P279" s="22">
        <f>P278+(Coeficientes!$D$22*N279-Q279)/Coeficientes!$D$23</f>
        <v>0</v>
      </c>
      <c r="Q279" s="22">
        <f>10*Coeficientes!$D$24*P278/Constantes!$E$29</f>
        <v>0</v>
      </c>
      <c r="R279" s="22">
        <f>10000*(M279+Q279)*Escenarios!$E$7/Escenarios!$E$8</f>
        <v>0</v>
      </c>
      <c r="S279" s="22">
        <f>MAX(0,Constantes!$D$15/((Calculations!V278+Calculations!R279+Clima!$F277)^2)+Coeficientes!$D$12)</f>
        <v>0</v>
      </c>
      <c r="T279" s="22">
        <f>MIN(ET_Calcs!$M277,0.8*(Calculations!V278+Calculations!R279+Clima!$F277-Calculations!S279-Constantes!$D$14))</f>
        <v>1.6674789156260594</v>
      </c>
      <c r="U279" s="22">
        <f>MAX(0,V278+R279+Clima!$F277-Calculations!S279-Calculations!T279-Constantes!$E$24)</f>
        <v>0</v>
      </c>
      <c r="V279" s="22">
        <f>V278+R279+Clima!$F277-Calculations!S279-Calculations!T279-Calculations!U279</f>
        <v>54.252139562005013</v>
      </c>
      <c r="W279" s="20"/>
      <c r="X279" s="22">
        <v>274</v>
      </c>
      <c r="Y279" s="22">
        <f>ET_Calcs!$I277*((1-Constantes!$F$21)*ET_Calcs!$K277+ET_Calcs!$L277)</f>
        <v>1.7267829112339923</v>
      </c>
      <c r="Z279" s="22">
        <f>MIN(Y279*Constantes!$F$19,0.8*(AC278+Clima!$F277-AA279-AB279-Constantes!$D$12))</f>
        <v>0</v>
      </c>
      <c r="AA279" s="22">
        <f>IF(Clima!$F277&gt;0.05*Constantes!$F$20,((Clima!$F277-0.05*Constantes!$F$20)^2)/(Clima!$F277+0.95*Constantes!$F$20),0)</f>
        <v>0</v>
      </c>
      <c r="AB279" s="22">
        <f>MAX(0,AC278+Clima!$F277-AA279-Constantes!$D$11)</f>
        <v>0</v>
      </c>
      <c r="AC279" s="22">
        <f>AC278+Clima!$F277-AA279-Z279-AB279</f>
        <v>26.25</v>
      </c>
      <c r="AD279" s="22">
        <f>AD278+(Coeficientes!$D$22*AB279-AE279)/Coeficientes!$D$23</f>
        <v>0</v>
      </c>
      <c r="AE279" s="22">
        <f>10*Coeficientes!$D$24*AD278/Constantes!$F$29</f>
        <v>0</v>
      </c>
      <c r="AF279" s="22">
        <f>10000*(AA279+AE279)*Escenarios!$F$7/Escenarios!$F$8</f>
        <v>0</v>
      </c>
      <c r="AG279" s="22">
        <f>MAX(0,Constantes!$D$15/((Calculations!AJ278+Calculations!AF279+Clima!$F277)^2)+Coeficientes!$D$12)</f>
        <v>0</v>
      </c>
      <c r="AH279" s="22">
        <f>MIN(ET_Calcs!$M277,0.8*(Calculations!AJ278+Calculations!AF279+Clima!$F277-Calculations!AG279-Constantes!$D$14))</f>
        <v>0</v>
      </c>
      <c r="AI279" s="22">
        <f>MAX(0,AJ278+AF279+Clima!$F277-Calculations!AG279-Calculations!AH279-Constantes!$E$24)</f>
        <v>0</v>
      </c>
      <c r="AJ279" s="22">
        <f>AJ278+AF279+Clima!$F277-Calculations!AG279-Calculations!AH279-Calculations!AI279</f>
        <v>41.25</v>
      </c>
      <c r="AK279" s="21"/>
    </row>
    <row r="280" spans="2:37" x14ac:dyDescent="0.25">
      <c r="B280" s="17"/>
      <c r="C280" s="22">
        <v>275</v>
      </c>
      <c r="D280" s="22">
        <f>ET_Calcs!$I278*((1-Constantes!$D$21)*ET_Calcs!$K278+ET_Calcs!$L278)</f>
        <v>1.8109718444020917</v>
      </c>
      <c r="E280" s="22">
        <f>MIN(D280*Constantes!$D$19,0.8*(H279+Clima!$F278-F280-G280-Constantes!$D$12))</f>
        <v>0</v>
      </c>
      <c r="F280" s="22">
        <f>IF(Clima!$F278&gt;0.05*Constantes!$D$20,((Clima!$F278-0.05*Constantes!$D$20)^2)/(Clima!$F278+0.95*Constantes!$D$20),0)</f>
        <v>0</v>
      </c>
      <c r="G280" s="22">
        <f>MAX(0,H279+Clima!$F278-F280-Constantes!$D$11)</f>
        <v>0</v>
      </c>
      <c r="H280" s="22">
        <f>H279+Clima!$F278-F280-E280-G280</f>
        <v>26.25</v>
      </c>
      <c r="I280" s="20"/>
      <c r="J280" s="22">
        <v>275</v>
      </c>
      <c r="K280" s="22">
        <f>ET_Calcs!$I278*((1-Constantes!$E$21)*ET_Calcs!$K278+ET_Calcs!$L278)</f>
        <v>1.8109718444020917</v>
      </c>
      <c r="L280" s="22">
        <f>MIN(K280*Constantes!$E$19,0.8*(O279+Clima!$F278-M280-N280-Constantes!$D$12))</f>
        <v>0</v>
      </c>
      <c r="M280" s="22">
        <f>IF(Clima!$F278&gt;0.05*Constantes!$E$20,((Clima!$F278-0.05*Constantes!$E$20)^2)/(Clima!$F278+0.95*Constantes!$E$20),0)</f>
        <v>0</v>
      </c>
      <c r="N280" s="22">
        <f>MAX(0,O279+Clima!$F278-M280-Constantes!$D$11)</f>
        <v>0</v>
      </c>
      <c r="O280" s="22">
        <f>O279+Clima!$F278-M280-L280-N280</f>
        <v>26.25</v>
      </c>
      <c r="P280" s="22">
        <f>P279+(Coeficientes!$D$22*N280-Q280)/Coeficientes!$D$23</f>
        <v>0</v>
      </c>
      <c r="Q280" s="22">
        <f>10*Coeficientes!$D$24*P279/Constantes!$E$29</f>
        <v>0</v>
      </c>
      <c r="R280" s="22">
        <f>10000*(M280+Q280)*Escenarios!$E$7/Escenarios!$E$8</f>
        <v>0</v>
      </c>
      <c r="S280" s="22">
        <f>MAX(0,Constantes!$D$15/((Calculations!V279+Calculations!R280+Clima!$F278)^2)+Coeficientes!$D$12)</f>
        <v>0</v>
      </c>
      <c r="T280" s="22">
        <f>MIN(ET_Calcs!$M278,0.8*(Calculations!V279+Calculations!R280+Clima!$F278-Calculations!S280-Constantes!$D$14))</f>
        <v>1.7486820507875334</v>
      </c>
      <c r="U280" s="22">
        <f>MAX(0,V279+R280+Clima!$F278-Calculations!S280-Calculations!T280-Constantes!$E$24)</f>
        <v>0</v>
      </c>
      <c r="V280" s="22">
        <f>V279+R280+Clima!$F278-Calculations!S280-Calculations!T280-Calculations!U280</f>
        <v>52.503457511217476</v>
      </c>
      <c r="W280" s="20"/>
      <c r="X280" s="22">
        <v>275</v>
      </c>
      <c r="Y280" s="22">
        <f>ET_Calcs!$I278*((1-Constantes!$F$21)*ET_Calcs!$K278+ET_Calcs!$L278)</f>
        <v>1.8109718444020917</v>
      </c>
      <c r="Z280" s="22">
        <f>MIN(Y280*Constantes!$F$19,0.8*(AC279+Clima!$F278-AA280-AB280-Constantes!$D$12))</f>
        <v>0</v>
      </c>
      <c r="AA280" s="22">
        <f>IF(Clima!$F278&gt;0.05*Constantes!$F$20,((Clima!$F278-0.05*Constantes!$F$20)^2)/(Clima!$F278+0.95*Constantes!$F$20),0)</f>
        <v>0</v>
      </c>
      <c r="AB280" s="22">
        <f>MAX(0,AC279+Clima!$F278-AA280-Constantes!$D$11)</f>
        <v>0</v>
      </c>
      <c r="AC280" s="22">
        <f>AC279+Clima!$F278-AA280-Z280-AB280</f>
        <v>26.25</v>
      </c>
      <c r="AD280" s="22">
        <f>AD279+(Coeficientes!$D$22*AB280-AE280)/Coeficientes!$D$23</f>
        <v>0</v>
      </c>
      <c r="AE280" s="22">
        <f>10*Coeficientes!$D$24*AD279/Constantes!$F$29</f>
        <v>0</v>
      </c>
      <c r="AF280" s="22">
        <f>10000*(AA280+AE280)*Escenarios!$F$7/Escenarios!$F$8</f>
        <v>0</v>
      </c>
      <c r="AG280" s="22">
        <f>MAX(0,Constantes!$D$15/((Calculations!AJ279+Calculations!AF280+Clima!$F278)^2)+Coeficientes!$D$12)</f>
        <v>0</v>
      </c>
      <c r="AH280" s="22">
        <f>MIN(ET_Calcs!$M278,0.8*(Calculations!AJ279+Calculations!AF280+Clima!$F278-Calculations!AG280-Constantes!$D$14))</f>
        <v>0</v>
      </c>
      <c r="AI280" s="22">
        <f>MAX(0,AJ279+AF280+Clima!$F278-Calculations!AG280-Calculations!AH280-Constantes!$E$24)</f>
        <v>0</v>
      </c>
      <c r="AJ280" s="22">
        <f>AJ279+AF280+Clima!$F278-Calculations!AG280-Calculations!AH280-Calculations!AI280</f>
        <v>41.25</v>
      </c>
      <c r="AK280" s="21"/>
    </row>
    <row r="281" spans="2:37" x14ac:dyDescent="0.25">
      <c r="B281" s="17"/>
      <c r="C281" s="22">
        <v>276</v>
      </c>
      <c r="D281" s="22">
        <f>ET_Calcs!$I279*((1-Constantes!$D$21)*ET_Calcs!$K279+ET_Calcs!$L279)</f>
        <v>1.8163567754739152</v>
      </c>
      <c r="E281" s="22">
        <f>MIN(D281*Constantes!$D$19,0.8*(H280+Clima!$F279-F281-G281-Constantes!$D$12))</f>
        <v>0</v>
      </c>
      <c r="F281" s="22">
        <f>IF(Clima!$F279&gt;0.05*Constantes!$D$20,((Clima!$F279-0.05*Constantes!$D$20)^2)/(Clima!$F279+0.95*Constantes!$D$20),0)</f>
        <v>0</v>
      </c>
      <c r="G281" s="22">
        <f>MAX(0,H280+Clima!$F279-F281-Constantes!$D$11)</f>
        <v>0</v>
      </c>
      <c r="H281" s="22">
        <f>H280+Clima!$F279-F281-E281-G281</f>
        <v>26.25</v>
      </c>
      <c r="I281" s="20"/>
      <c r="J281" s="22">
        <v>276</v>
      </c>
      <c r="K281" s="22">
        <f>ET_Calcs!$I279*((1-Constantes!$E$21)*ET_Calcs!$K279+ET_Calcs!$L279)</f>
        <v>1.8163567754739152</v>
      </c>
      <c r="L281" s="22">
        <f>MIN(K281*Constantes!$E$19,0.8*(O280+Clima!$F279-M281-N281-Constantes!$D$12))</f>
        <v>0</v>
      </c>
      <c r="M281" s="22">
        <f>IF(Clima!$F279&gt;0.05*Constantes!$E$20,((Clima!$F279-0.05*Constantes!$E$20)^2)/(Clima!$F279+0.95*Constantes!$E$20),0)</f>
        <v>0</v>
      </c>
      <c r="N281" s="22">
        <f>MAX(0,O280+Clima!$F279-M281-Constantes!$D$11)</f>
        <v>0</v>
      </c>
      <c r="O281" s="22">
        <f>O280+Clima!$F279-M281-L281-N281</f>
        <v>26.25</v>
      </c>
      <c r="P281" s="22">
        <f>P280+(Coeficientes!$D$22*N281-Q281)/Coeficientes!$D$23</f>
        <v>0</v>
      </c>
      <c r="Q281" s="22">
        <f>10*Coeficientes!$D$24*P280/Constantes!$E$29</f>
        <v>0</v>
      </c>
      <c r="R281" s="22">
        <f>10000*(M281+Q281)*Escenarios!$E$7/Escenarios!$E$8</f>
        <v>0</v>
      </c>
      <c r="S281" s="22">
        <f>MAX(0,Constantes!$D$15/((Calculations!V280+Calculations!R281+Clima!$F279)^2)+Coeficientes!$D$12)</f>
        <v>0</v>
      </c>
      <c r="T281" s="22">
        <f>MIN(ET_Calcs!$M279,0.8*(Calculations!V280+Calculations!R281+Clima!$F279-Calculations!S281-Constantes!$D$14))</f>
        <v>1.7539356420771168</v>
      </c>
      <c r="U281" s="22">
        <f>MAX(0,V280+R281+Clima!$F279-Calculations!S281-Calculations!T281-Constantes!$E$24)</f>
        <v>0</v>
      </c>
      <c r="V281" s="22">
        <f>V280+R281+Clima!$F279-Calculations!S281-Calculations!T281-Calculations!U281</f>
        <v>50.749521869140359</v>
      </c>
      <c r="W281" s="20"/>
      <c r="X281" s="22">
        <v>276</v>
      </c>
      <c r="Y281" s="22">
        <f>ET_Calcs!$I279*((1-Constantes!$F$21)*ET_Calcs!$K279+ET_Calcs!$L279)</f>
        <v>1.8163567754739152</v>
      </c>
      <c r="Z281" s="22">
        <f>MIN(Y281*Constantes!$F$19,0.8*(AC280+Clima!$F279-AA281-AB281-Constantes!$D$12))</f>
        <v>0</v>
      </c>
      <c r="AA281" s="22">
        <f>IF(Clima!$F279&gt;0.05*Constantes!$F$20,((Clima!$F279-0.05*Constantes!$F$20)^2)/(Clima!$F279+0.95*Constantes!$F$20),0)</f>
        <v>0</v>
      </c>
      <c r="AB281" s="22">
        <f>MAX(0,AC280+Clima!$F279-AA281-Constantes!$D$11)</f>
        <v>0</v>
      </c>
      <c r="AC281" s="22">
        <f>AC280+Clima!$F279-AA281-Z281-AB281</f>
        <v>26.25</v>
      </c>
      <c r="AD281" s="22">
        <f>AD280+(Coeficientes!$D$22*AB281-AE281)/Coeficientes!$D$23</f>
        <v>0</v>
      </c>
      <c r="AE281" s="22">
        <f>10*Coeficientes!$D$24*AD280/Constantes!$F$29</f>
        <v>0</v>
      </c>
      <c r="AF281" s="22">
        <f>10000*(AA281+AE281)*Escenarios!$F$7/Escenarios!$F$8</f>
        <v>0</v>
      </c>
      <c r="AG281" s="22">
        <f>MAX(0,Constantes!$D$15/((Calculations!AJ280+Calculations!AF281+Clima!$F279)^2)+Coeficientes!$D$12)</f>
        <v>0</v>
      </c>
      <c r="AH281" s="22">
        <f>MIN(ET_Calcs!$M279,0.8*(Calculations!AJ280+Calculations!AF281+Clima!$F279-Calculations!AG281-Constantes!$D$14))</f>
        <v>0</v>
      </c>
      <c r="AI281" s="22">
        <f>MAX(0,AJ280+AF281+Clima!$F279-Calculations!AG281-Calculations!AH281-Constantes!$E$24)</f>
        <v>0</v>
      </c>
      <c r="AJ281" s="22">
        <f>AJ280+AF281+Clima!$F279-Calculations!AG281-Calculations!AH281-Calculations!AI281</f>
        <v>41.25</v>
      </c>
      <c r="AK281" s="21"/>
    </row>
    <row r="282" spans="2:37" x14ac:dyDescent="0.25">
      <c r="B282" s="17"/>
      <c r="C282" s="22">
        <v>277</v>
      </c>
      <c r="D282" s="22">
        <f>ET_Calcs!$I280*((1-Constantes!$D$21)*ET_Calcs!$K280+ET_Calcs!$L280)</f>
        <v>1.8116846238564948</v>
      </c>
      <c r="E282" s="22">
        <f>MIN(D282*Constantes!$D$19,0.8*(H281+Clima!$F280-F282-G282-Constantes!$D$12))</f>
        <v>0</v>
      </c>
      <c r="F282" s="22">
        <f>IF(Clima!$F280&gt;0.05*Constantes!$D$20,((Clima!$F280-0.05*Constantes!$D$20)^2)/(Clima!$F280+0.95*Constantes!$D$20),0)</f>
        <v>0</v>
      </c>
      <c r="G282" s="22">
        <f>MAX(0,H281+Clima!$F280-F282-Constantes!$D$11)</f>
        <v>0</v>
      </c>
      <c r="H282" s="22">
        <f>H281+Clima!$F280-F282-E282-G282</f>
        <v>26.25</v>
      </c>
      <c r="I282" s="20"/>
      <c r="J282" s="22">
        <v>277</v>
      </c>
      <c r="K282" s="22">
        <f>ET_Calcs!$I280*((1-Constantes!$E$21)*ET_Calcs!$K280+ET_Calcs!$L280)</f>
        <v>1.8116846238564948</v>
      </c>
      <c r="L282" s="22">
        <f>MIN(K282*Constantes!$E$19,0.8*(O281+Clima!$F280-M282-N282-Constantes!$D$12))</f>
        <v>0</v>
      </c>
      <c r="M282" s="22">
        <f>IF(Clima!$F280&gt;0.05*Constantes!$E$20,((Clima!$F280-0.05*Constantes!$E$20)^2)/(Clima!$F280+0.95*Constantes!$E$20),0)</f>
        <v>0</v>
      </c>
      <c r="N282" s="22">
        <f>MAX(0,O281+Clima!$F280-M282-Constantes!$D$11)</f>
        <v>0</v>
      </c>
      <c r="O282" s="22">
        <f>O281+Clima!$F280-M282-L282-N282</f>
        <v>26.25</v>
      </c>
      <c r="P282" s="22">
        <f>P281+(Coeficientes!$D$22*N282-Q282)/Coeficientes!$D$23</f>
        <v>0</v>
      </c>
      <c r="Q282" s="22">
        <f>10*Coeficientes!$D$24*P281/Constantes!$E$29</f>
        <v>0</v>
      </c>
      <c r="R282" s="22">
        <f>10000*(M282+Q282)*Escenarios!$E$7/Escenarios!$E$8</f>
        <v>0</v>
      </c>
      <c r="S282" s="22">
        <f>MAX(0,Constantes!$D$15/((Calculations!V281+Calculations!R282+Clima!$F280)^2)+Coeficientes!$D$12)</f>
        <v>0</v>
      </c>
      <c r="T282" s="22">
        <f>MIN(ET_Calcs!$M280,0.8*(Calculations!V281+Calculations!R282+Clima!$F280-Calculations!S282-Constantes!$D$14))</f>
        <v>1.7494910147523202</v>
      </c>
      <c r="U282" s="22">
        <f>MAX(0,V281+R282+Clima!$F280-Calculations!S282-Calculations!T282-Constantes!$E$24)</f>
        <v>0</v>
      </c>
      <c r="V282" s="22">
        <f>V281+R282+Clima!$F280-Calculations!S282-Calculations!T282-Calculations!U282</f>
        <v>49.000030854388037</v>
      </c>
      <c r="W282" s="20"/>
      <c r="X282" s="22">
        <v>277</v>
      </c>
      <c r="Y282" s="22">
        <f>ET_Calcs!$I280*((1-Constantes!$F$21)*ET_Calcs!$K280+ET_Calcs!$L280)</f>
        <v>1.8116846238564948</v>
      </c>
      <c r="Z282" s="22">
        <f>MIN(Y282*Constantes!$F$19,0.8*(AC281+Clima!$F280-AA282-AB282-Constantes!$D$12))</f>
        <v>0</v>
      </c>
      <c r="AA282" s="22">
        <f>IF(Clima!$F280&gt;0.05*Constantes!$F$20,((Clima!$F280-0.05*Constantes!$F$20)^2)/(Clima!$F280+0.95*Constantes!$F$20),0)</f>
        <v>0</v>
      </c>
      <c r="AB282" s="22">
        <f>MAX(0,AC281+Clima!$F280-AA282-Constantes!$D$11)</f>
        <v>0</v>
      </c>
      <c r="AC282" s="22">
        <f>AC281+Clima!$F280-AA282-Z282-AB282</f>
        <v>26.25</v>
      </c>
      <c r="AD282" s="22">
        <f>AD281+(Coeficientes!$D$22*AB282-AE282)/Coeficientes!$D$23</f>
        <v>0</v>
      </c>
      <c r="AE282" s="22">
        <f>10*Coeficientes!$D$24*AD281/Constantes!$F$29</f>
        <v>0</v>
      </c>
      <c r="AF282" s="22">
        <f>10000*(AA282+AE282)*Escenarios!$F$7/Escenarios!$F$8</f>
        <v>0</v>
      </c>
      <c r="AG282" s="22">
        <f>MAX(0,Constantes!$D$15/((Calculations!AJ281+Calculations!AF282+Clima!$F280)^2)+Coeficientes!$D$12)</f>
        <v>0</v>
      </c>
      <c r="AH282" s="22">
        <f>MIN(ET_Calcs!$M280,0.8*(Calculations!AJ281+Calculations!AF282+Clima!$F280-Calculations!AG282-Constantes!$D$14))</f>
        <v>0</v>
      </c>
      <c r="AI282" s="22">
        <f>MAX(0,AJ281+AF282+Clima!$F280-Calculations!AG282-Calculations!AH282-Constantes!$E$24)</f>
        <v>0</v>
      </c>
      <c r="AJ282" s="22">
        <f>AJ281+AF282+Clima!$F280-Calculations!AG282-Calculations!AH282-Calculations!AI282</f>
        <v>41.25</v>
      </c>
      <c r="AK282" s="21"/>
    </row>
    <row r="283" spans="2:37" x14ac:dyDescent="0.25">
      <c r="B283" s="17"/>
      <c r="C283" s="22">
        <v>278</v>
      </c>
      <c r="D283" s="22">
        <f>ET_Calcs!$I281*((1-Constantes!$D$21)*ET_Calcs!$K281+ET_Calcs!$L281)</f>
        <v>1.7869113346543282</v>
      </c>
      <c r="E283" s="22">
        <f>MIN(D283*Constantes!$D$19,0.8*(H282+Clima!$F281-F283-G283-Constantes!$D$12))</f>
        <v>0.5599999999999995</v>
      </c>
      <c r="F283" s="22">
        <f>IF(Clima!$F281&gt;0.05*Constantes!$D$20,((Clima!$F281-0.05*Constantes!$D$20)^2)/(Clima!$F281+0.95*Constantes!$D$20),0)</f>
        <v>0</v>
      </c>
      <c r="G283" s="22">
        <f>MAX(0,H282+Clima!$F281-F283-Constantes!$D$11)</f>
        <v>0</v>
      </c>
      <c r="H283" s="22">
        <f>H282+Clima!$F281-F283-E283-G283</f>
        <v>26.39</v>
      </c>
      <c r="I283" s="20"/>
      <c r="J283" s="22">
        <v>278</v>
      </c>
      <c r="K283" s="22">
        <f>ET_Calcs!$I281*((1-Constantes!$E$21)*ET_Calcs!$K281+ET_Calcs!$L281)</f>
        <v>1.7869113346543282</v>
      </c>
      <c r="L283" s="22">
        <f>MIN(K283*Constantes!$E$19,0.8*(O282+Clima!$F281-M283-N283-Constantes!$D$12))</f>
        <v>0.5599999999999995</v>
      </c>
      <c r="M283" s="22">
        <f>IF(Clima!$F281&gt;0.05*Constantes!$E$20,((Clima!$F281-0.05*Constantes!$E$20)^2)/(Clima!$F281+0.95*Constantes!$E$20),0)</f>
        <v>0</v>
      </c>
      <c r="N283" s="22">
        <f>MAX(0,O282+Clima!$F281-M283-Constantes!$D$11)</f>
        <v>0</v>
      </c>
      <c r="O283" s="22">
        <f>O282+Clima!$F281-M283-L283-N283</f>
        <v>26.39</v>
      </c>
      <c r="P283" s="22">
        <f>P282+(Coeficientes!$D$22*N283-Q283)/Coeficientes!$D$23</f>
        <v>0</v>
      </c>
      <c r="Q283" s="22">
        <f>10*Coeficientes!$D$24*P282/Constantes!$E$29</f>
        <v>0</v>
      </c>
      <c r="R283" s="22">
        <f>10000*(M283+Q283)*Escenarios!$E$7/Escenarios!$E$8</f>
        <v>0</v>
      </c>
      <c r="S283" s="22">
        <f>MAX(0,Constantes!$D$15/((Calculations!V282+Calculations!R283+Clima!$F281)^2)+Coeficientes!$D$12)</f>
        <v>0</v>
      </c>
      <c r="T283" s="22">
        <f>MIN(ET_Calcs!$M281,0.8*(Calculations!V282+Calculations!R283+Clima!$F281-Calculations!S283-Constantes!$D$14))</f>
        <v>1.7256679335201652</v>
      </c>
      <c r="U283" s="22">
        <f>MAX(0,V282+R283+Clima!$F281-Calculations!S283-Calculations!T283-Constantes!$E$24)</f>
        <v>0</v>
      </c>
      <c r="V283" s="22">
        <f>V282+R283+Clima!$F281-Calculations!S283-Calculations!T283-Calculations!U283</f>
        <v>47.974362920867875</v>
      </c>
      <c r="W283" s="20"/>
      <c r="X283" s="22">
        <v>278</v>
      </c>
      <c r="Y283" s="22">
        <f>ET_Calcs!$I281*((1-Constantes!$F$21)*ET_Calcs!$K281+ET_Calcs!$L281)</f>
        <v>1.7869113346543282</v>
      </c>
      <c r="Z283" s="22">
        <f>MIN(Y283*Constantes!$F$19,0.8*(AC282+Clima!$F281-AA283-AB283-Constantes!$D$12))</f>
        <v>0.5599999999999995</v>
      </c>
      <c r="AA283" s="22">
        <f>IF(Clima!$F281&gt;0.05*Constantes!$F$20,((Clima!$F281-0.05*Constantes!$F$20)^2)/(Clima!$F281+0.95*Constantes!$F$20),0)</f>
        <v>0</v>
      </c>
      <c r="AB283" s="22">
        <f>MAX(0,AC282+Clima!$F281-AA283-Constantes!$D$11)</f>
        <v>0</v>
      </c>
      <c r="AC283" s="22">
        <f>AC282+Clima!$F281-AA283-Z283-AB283</f>
        <v>26.39</v>
      </c>
      <c r="AD283" s="22">
        <f>AD282+(Coeficientes!$D$22*AB283-AE283)/Coeficientes!$D$23</f>
        <v>0</v>
      </c>
      <c r="AE283" s="22">
        <f>10*Coeficientes!$D$24*AD282/Constantes!$F$29</f>
        <v>0</v>
      </c>
      <c r="AF283" s="22">
        <f>10000*(AA283+AE283)*Escenarios!$F$7/Escenarios!$F$8</f>
        <v>0</v>
      </c>
      <c r="AG283" s="22">
        <f>MAX(0,Constantes!$D$15/((Calculations!AJ282+Calculations!AF283+Clima!$F281)^2)+Coeficientes!$D$12)</f>
        <v>0</v>
      </c>
      <c r="AH283" s="22">
        <f>MIN(ET_Calcs!$M281,0.8*(Calculations!AJ282+Calculations!AF283+Clima!$F281-Calculations!AG283-Constantes!$D$14))</f>
        <v>0.56000000000000227</v>
      </c>
      <c r="AI283" s="22">
        <f>MAX(0,AJ282+AF283+Clima!$F281-Calculations!AG283-Calculations!AH283-Constantes!$E$24)</f>
        <v>0</v>
      </c>
      <c r="AJ283" s="22">
        <f>AJ282+AF283+Clima!$F281-Calculations!AG283-Calculations!AH283-Calculations!AI283</f>
        <v>41.39</v>
      </c>
      <c r="AK283" s="21"/>
    </row>
    <row r="284" spans="2:37" x14ac:dyDescent="0.25">
      <c r="B284" s="17"/>
      <c r="C284" s="22">
        <v>279</v>
      </c>
      <c r="D284" s="22">
        <f>ET_Calcs!$I282*((1-Constantes!$D$21)*ET_Calcs!$K282+ET_Calcs!$L282)</f>
        <v>1.9565763841992307</v>
      </c>
      <c r="E284" s="22">
        <f>MIN(D284*Constantes!$D$19,0.8*(H283+Clima!$F282-F284-G284-Constantes!$D$12))</f>
        <v>0.19200000000000161</v>
      </c>
      <c r="F284" s="22">
        <f>IF(Clima!$F282&gt;0.05*Constantes!$D$20,((Clima!$F282-0.05*Constantes!$D$20)^2)/(Clima!$F282+0.95*Constantes!$D$20),0)</f>
        <v>0</v>
      </c>
      <c r="G284" s="22">
        <f>MAX(0,H283+Clima!$F282-F284-Constantes!$D$11)</f>
        <v>0</v>
      </c>
      <c r="H284" s="22">
        <f>H283+Clima!$F282-F284-E284-G284</f>
        <v>26.298000000000002</v>
      </c>
      <c r="I284" s="20"/>
      <c r="J284" s="22">
        <v>279</v>
      </c>
      <c r="K284" s="22">
        <f>ET_Calcs!$I282*((1-Constantes!$E$21)*ET_Calcs!$K282+ET_Calcs!$L282)</f>
        <v>1.9565763841992307</v>
      </c>
      <c r="L284" s="22">
        <f>MIN(K284*Constantes!$E$19,0.8*(O283+Clima!$F282-M284-N284-Constantes!$D$12))</f>
        <v>0.19200000000000161</v>
      </c>
      <c r="M284" s="22">
        <f>IF(Clima!$F282&gt;0.05*Constantes!$E$20,((Clima!$F282-0.05*Constantes!$E$20)^2)/(Clima!$F282+0.95*Constantes!$E$20),0)</f>
        <v>0</v>
      </c>
      <c r="N284" s="22">
        <f>MAX(0,O283+Clima!$F282-M284-Constantes!$D$11)</f>
        <v>0</v>
      </c>
      <c r="O284" s="22">
        <f>O283+Clima!$F282-M284-L284-N284</f>
        <v>26.298000000000002</v>
      </c>
      <c r="P284" s="22">
        <f>P283+(Coeficientes!$D$22*N284-Q284)/Coeficientes!$D$23</f>
        <v>0</v>
      </c>
      <c r="Q284" s="22">
        <f>10*Coeficientes!$D$24*P283/Constantes!$E$29</f>
        <v>0</v>
      </c>
      <c r="R284" s="22">
        <f>10000*(M284+Q284)*Escenarios!$E$7/Escenarios!$E$8</f>
        <v>0</v>
      </c>
      <c r="S284" s="22">
        <f>MAX(0,Constantes!$D$15/((Calculations!V283+Calculations!R284+Clima!$F282)^2)+Coeficientes!$D$12)</f>
        <v>0</v>
      </c>
      <c r="T284" s="22">
        <f>MIN(ET_Calcs!$M282,0.8*(Calculations!V283+Calculations!R284+Clima!$F282-Calculations!S284-Constantes!$D$14))</f>
        <v>1.889398804614578</v>
      </c>
      <c r="U284" s="22">
        <f>MAX(0,V283+R284+Clima!$F282-Calculations!S284-Calculations!T284-Constantes!$E$24)</f>
        <v>0</v>
      </c>
      <c r="V284" s="22">
        <f>V283+R284+Clima!$F282-Calculations!S284-Calculations!T284-Calculations!U284</f>
        <v>46.184964116253298</v>
      </c>
      <c r="W284" s="20"/>
      <c r="X284" s="22">
        <v>279</v>
      </c>
      <c r="Y284" s="22">
        <f>ET_Calcs!$I282*((1-Constantes!$F$21)*ET_Calcs!$K282+ET_Calcs!$L282)</f>
        <v>1.9565763841992307</v>
      </c>
      <c r="Z284" s="22">
        <f>MIN(Y284*Constantes!$F$19,0.8*(AC283+Clima!$F282-AA284-AB284-Constantes!$D$12))</f>
        <v>0.19200000000000161</v>
      </c>
      <c r="AA284" s="22">
        <f>IF(Clima!$F282&gt;0.05*Constantes!$F$20,((Clima!$F282-0.05*Constantes!$F$20)^2)/(Clima!$F282+0.95*Constantes!$F$20),0)</f>
        <v>0</v>
      </c>
      <c r="AB284" s="22">
        <f>MAX(0,AC283+Clima!$F282-AA284-Constantes!$D$11)</f>
        <v>0</v>
      </c>
      <c r="AC284" s="22">
        <f>AC283+Clima!$F282-AA284-Z284-AB284</f>
        <v>26.298000000000002</v>
      </c>
      <c r="AD284" s="22">
        <f>AD283+(Coeficientes!$D$22*AB284-AE284)/Coeficientes!$D$23</f>
        <v>0</v>
      </c>
      <c r="AE284" s="22">
        <f>10*Coeficientes!$D$24*AD283/Constantes!$F$29</f>
        <v>0</v>
      </c>
      <c r="AF284" s="22">
        <f>10000*(AA284+AE284)*Escenarios!$F$7/Escenarios!$F$8</f>
        <v>0</v>
      </c>
      <c r="AG284" s="22">
        <f>MAX(0,Constantes!$D$15/((Calculations!AJ283+Calculations!AF284+Clima!$F282)^2)+Coeficientes!$D$12)</f>
        <v>0</v>
      </c>
      <c r="AH284" s="22">
        <f>MIN(ET_Calcs!$M282,0.8*(Calculations!AJ283+Calculations!AF284+Clima!$F282-Calculations!AG284-Constantes!$D$14))</f>
        <v>0.19200000000000161</v>
      </c>
      <c r="AI284" s="22">
        <f>MAX(0,AJ283+AF284+Clima!$F282-Calculations!AG284-Calculations!AH284-Constantes!$E$24)</f>
        <v>0</v>
      </c>
      <c r="AJ284" s="22">
        <f>AJ283+AF284+Clima!$F282-Calculations!AG284-Calculations!AH284-Calculations!AI284</f>
        <v>41.298000000000002</v>
      </c>
      <c r="AK284" s="21"/>
    </row>
    <row r="285" spans="2:37" x14ac:dyDescent="0.25">
      <c r="B285" s="17"/>
      <c r="C285" s="22">
        <v>280</v>
      </c>
      <c r="D285" s="22">
        <f>ET_Calcs!$I283*((1-Constantes!$D$21)*ET_Calcs!$K283+ET_Calcs!$L283)</f>
        <v>1.8316077268761195</v>
      </c>
      <c r="E285" s="22">
        <f>MIN(D285*Constantes!$D$19,0.8*(H284+Clima!$F283-F285-G285-Constantes!$D$12))</f>
        <v>3.8400000000001461E-2</v>
      </c>
      <c r="F285" s="22">
        <f>IF(Clima!$F283&gt;0.05*Constantes!$D$20,((Clima!$F283-0.05*Constantes!$D$20)^2)/(Clima!$F283+0.95*Constantes!$D$20),0)</f>
        <v>0</v>
      </c>
      <c r="G285" s="22">
        <f>MAX(0,H284+Clima!$F283-F285-Constantes!$D$11)</f>
        <v>0</v>
      </c>
      <c r="H285" s="22">
        <f>H284+Clima!$F283-F285-E285-G285</f>
        <v>26.259599999999999</v>
      </c>
      <c r="I285" s="20"/>
      <c r="J285" s="22">
        <v>280</v>
      </c>
      <c r="K285" s="22">
        <f>ET_Calcs!$I283*((1-Constantes!$E$21)*ET_Calcs!$K283+ET_Calcs!$L283)</f>
        <v>1.8316077268761195</v>
      </c>
      <c r="L285" s="22">
        <f>MIN(K285*Constantes!$E$19,0.8*(O284+Clima!$F283-M285-N285-Constantes!$D$12))</f>
        <v>3.8400000000001461E-2</v>
      </c>
      <c r="M285" s="22">
        <f>IF(Clima!$F283&gt;0.05*Constantes!$E$20,((Clima!$F283-0.05*Constantes!$E$20)^2)/(Clima!$F283+0.95*Constantes!$E$20),0)</f>
        <v>0</v>
      </c>
      <c r="N285" s="22">
        <f>MAX(0,O284+Clima!$F283-M285-Constantes!$D$11)</f>
        <v>0</v>
      </c>
      <c r="O285" s="22">
        <f>O284+Clima!$F283-M285-L285-N285</f>
        <v>26.259599999999999</v>
      </c>
      <c r="P285" s="22">
        <f>P284+(Coeficientes!$D$22*N285-Q285)/Coeficientes!$D$23</f>
        <v>0</v>
      </c>
      <c r="Q285" s="22">
        <f>10*Coeficientes!$D$24*P284/Constantes!$E$29</f>
        <v>0</v>
      </c>
      <c r="R285" s="22">
        <f>10000*(M285+Q285)*Escenarios!$E$7/Escenarios!$E$8</f>
        <v>0</v>
      </c>
      <c r="S285" s="22">
        <f>MAX(0,Constantes!$D$15/((Calculations!V284+Calculations!R285+Clima!$F283)^2)+Coeficientes!$D$12)</f>
        <v>0</v>
      </c>
      <c r="T285" s="22">
        <f>MIN(ET_Calcs!$M283,0.8*(Calculations!V284+Calculations!R285+Clima!$F283-Calculations!S285-Constantes!$D$14))</f>
        <v>1.7688712909759869</v>
      </c>
      <c r="U285" s="22">
        <f>MAX(0,V284+R285+Clima!$F283-Calculations!S285-Calculations!T285-Constantes!$E$24)</f>
        <v>0</v>
      </c>
      <c r="V285" s="22">
        <f>V284+R285+Clima!$F283-Calculations!S285-Calculations!T285-Calculations!U285</f>
        <v>44.41609282527731</v>
      </c>
      <c r="W285" s="20"/>
      <c r="X285" s="22">
        <v>280</v>
      </c>
      <c r="Y285" s="22">
        <f>ET_Calcs!$I283*((1-Constantes!$F$21)*ET_Calcs!$K283+ET_Calcs!$L283)</f>
        <v>1.8316077268761195</v>
      </c>
      <c r="Z285" s="22">
        <f>MIN(Y285*Constantes!$F$19,0.8*(AC284+Clima!$F283-AA285-AB285-Constantes!$D$12))</f>
        <v>3.8400000000001461E-2</v>
      </c>
      <c r="AA285" s="22">
        <f>IF(Clima!$F283&gt;0.05*Constantes!$F$20,((Clima!$F283-0.05*Constantes!$F$20)^2)/(Clima!$F283+0.95*Constantes!$F$20),0)</f>
        <v>0</v>
      </c>
      <c r="AB285" s="22">
        <f>MAX(0,AC284+Clima!$F283-AA285-Constantes!$D$11)</f>
        <v>0</v>
      </c>
      <c r="AC285" s="22">
        <f>AC284+Clima!$F283-AA285-Z285-AB285</f>
        <v>26.259599999999999</v>
      </c>
      <c r="AD285" s="22">
        <f>AD284+(Coeficientes!$D$22*AB285-AE285)/Coeficientes!$D$23</f>
        <v>0</v>
      </c>
      <c r="AE285" s="22">
        <f>10*Coeficientes!$D$24*AD284/Constantes!$F$29</f>
        <v>0</v>
      </c>
      <c r="AF285" s="22">
        <f>10000*(AA285+AE285)*Escenarios!$F$7/Escenarios!$F$8</f>
        <v>0</v>
      </c>
      <c r="AG285" s="22">
        <f>MAX(0,Constantes!$D$15/((Calculations!AJ284+Calculations!AF285+Clima!$F283)^2)+Coeficientes!$D$12)</f>
        <v>0</v>
      </c>
      <c r="AH285" s="22">
        <f>MIN(ET_Calcs!$M283,0.8*(Calculations!AJ284+Calculations!AF285+Clima!$F283-Calculations!AG285-Constantes!$D$14))</f>
        <v>3.8400000000001461E-2</v>
      </c>
      <c r="AI285" s="22">
        <f>MAX(0,AJ284+AF285+Clima!$F283-Calculations!AG285-Calculations!AH285-Constantes!$E$24)</f>
        <v>0</v>
      </c>
      <c r="AJ285" s="22">
        <f>AJ284+AF285+Clima!$F283-Calculations!AG285-Calculations!AH285-Calculations!AI285</f>
        <v>41.259599999999999</v>
      </c>
      <c r="AK285" s="21"/>
    </row>
    <row r="286" spans="2:37" x14ac:dyDescent="0.25">
      <c r="B286" s="17"/>
      <c r="C286" s="22">
        <v>281</v>
      </c>
      <c r="D286" s="22">
        <f>ET_Calcs!$I284*((1-Constantes!$D$21)*ET_Calcs!$K284+ET_Calcs!$L284)</f>
        <v>1.7560158573320976</v>
      </c>
      <c r="E286" s="22">
        <f>MIN(D286*Constantes!$D$19,0.8*(H285+Clima!$F284-F286-G286-Constantes!$D$12))</f>
        <v>7.6799999999991545E-3</v>
      </c>
      <c r="F286" s="22">
        <f>IF(Clima!$F284&gt;0.05*Constantes!$D$20,((Clima!$F284-0.05*Constantes!$D$20)^2)/(Clima!$F284+0.95*Constantes!$D$20),0)</f>
        <v>0</v>
      </c>
      <c r="G286" s="22">
        <f>MAX(0,H285+Clima!$F284-F286-Constantes!$D$11)</f>
        <v>0</v>
      </c>
      <c r="H286" s="22">
        <f>H285+Clima!$F284-F286-E286-G286</f>
        <v>26.251919999999998</v>
      </c>
      <c r="I286" s="20"/>
      <c r="J286" s="22">
        <v>281</v>
      </c>
      <c r="K286" s="22">
        <f>ET_Calcs!$I284*((1-Constantes!$E$21)*ET_Calcs!$K284+ET_Calcs!$L284)</f>
        <v>1.7560158573320976</v>
      </c>
      <c r="L286" s="22">
        <f>MIN(K286*Constantes!$E$19,0.8*(O285+Clima!$F284-M286-N286-Constantes!$D$12))</f>
        <v>7.6799999999991545E-3</v>
      </c>
      <c r="M286" s="22">
        <f>IF(Clima!$F284&gt;0.05*Constantes!$E$20,((Clima!$F284-0.05*Constantes!$E$20)^2)/(Clima!$F284+0.95*Constantes!$E$20),0)</f>
        <v>0</v>
      </c>
      <c r="N286" s="22">
        <f>MAX(0,O285+Clima!$F284-M286-Constantes!$D$11)</f>
        <v>0</v>
      </c>
      <c r="O286" s="22">
        <f>O285+Clima!$F284-M286-L286-N286</f>
        <v>26.251919999999998</v>
      </c>
      <c r="P286" s="22">
        <f>P285+(Coeficientes!$D$22*N286-Q286)/Coeficientes!$D$23</f>
        <v>0</v>
      </c>
      <c r="Q286" s="22">
        <f>10*Coeficientes!$D$24*P285/Constantes!$E$29</f>
        <v>0</v>
      </c>
      <c r="R286" s="22">
        <f>10000*(M286+Q286)*Escenarios!$E$7/Escenarios!$E$8</f>
        <v>0</v>
      </c>
      <c r="S286" s="22">
        <f>MAX(0,Constantes!$D$15/((Calculations!V285+Calculations!R286+Clima!$F284)^2)+Coeficientes!$D$12)</f>
        <v>0</v>
      </c>
      <c r="T286" s="22">
        <f>MIN(ET_Calcs!$M284,0.8*(Calculations!V285+Calculations!R286+Clima!$F284-Calculations!S286-Constantes!$D$14))</f>
        <v>1.6960588408467814</v>
      </c>
      <c r="U286" s="22">
        <f>MAX(0,V285+R286+Clima!$F284-Calculations!S286-Calculations!T286-Constantes!$E$24)</f>
        <v>0</v>
      </c>
      <c r="V286" s="22">
        <f>V285+R286+Clima!$F284-Calculations!S286-Calculations!T286-Calculations!U286</f>
        <v>42.720033984430529</v>
      </c>
      <c r="W286" s="20"/>
      <c r="X286" s="22">
        <v>281</v>
      </c>
      <c r="Y286" s="22">
        <f>ET_Calcs!$I284*((1-Constantes!$F$21)*ET_Calcs!$K284+ET_Calcs!$L284)</f>
        <v>1.7560158573320976</v>
      </c>
      <c r="Z286" s="22">
        <f>MIN(Y286*Constantes!$F$19,0.8*(AC285+Clima!$F284-AA286-AB286-Constantes!$D$12))</f>
        <v>7.6799999999991545E-3</v>
      </c>
      <c r="AA286" s="22">
        <f>IF(Clima!$F284&gt;0.05*Constantes!$F$20,((Clima!$F284-0.05*Constantes!$F$20)^2)/(Clima!$F284+0.95*Constantes!$F$20),0)</f>
        <v>0</v>
      </c>
      <c r="AB286" s="22">
        <f>MAX(0,AC285+Clima!$F284-AA286-Constantes!$D$11)</f>
        <v>0</v>
      </c>
      <c r="AC286" s="22">
        <f>AC285+Clima!$F284-AA286-Z286-AB286</f>
        <v>26.251919999999998</v>
      </c>
      <c r="AD286" s="22">
        <f>AD285+(Coeficientes!$D$22*AB286-AE286)/Coeficientes!$D$23</f>
        <v>0</v>
      </c>
      <c r="AE286" s="22">
        <f>10*Coeficientes!$D$24*AD285/Constantes!$F$29</f>
        <v>0</v>
      </c>
      <c r="AF286" s="22">
        <f>10000*(AA286+AE286)*Escenarios!$F$7/Escenarios!$F$8</f>
        <v>0</v>
      </c>
      <c r="AG286" s="22">
        <f>MAX(0,Constantes!$D$15/((Calculations!AJ285+Calculations!AF286+Clima!$F284)^2)+Coeficientes!$D$12)</f>
        <v>0</v>
      </c>
      <c r="AH286" s="22">
        <f>MIN(ET_Calcs!$M284,0.8*(Calculations!AJ285+Calculations!AF286+Clima!$F284-Calculations!AG286-Constantes!$D$14))</f>
        <v>7.6799999999991545E-3</v>
      </c>
      <c r="AI286" s="22">
        <f>MAX(0,AJ285+AF286+Clima!$F284-Calculations!AG286-Calculations!AH286-Constantes!$E$24)</f>
        <v>0</v>
      </c>
      <c r="AJ286" s="22">
        <f>AJ285+AF286+Clima!$F284-Calculations!AG286-Calculations!AH286-Calculations!AI286</f>
        <v>41.251919999999998</v>
      </c>
      <c r="AK286" s="21"/>
    </row>
    <row r="287" spans="2:37" x14ac:dyDescent="0.25">
      <c r="B287" s="17"/>
      <c r="C287" s="22">
        <v>282</v>
      </c>
      <c r="D287" s="22">
        <f>ET_Calcs!$I285*((1-Constantes!$D$21)*ET_Calcs!$K285+ET_Calcs!$L285)</f>
        <v>1.7805360174536982</v>
      </c>
      <c r="E287" s="22">
        <f>MIN(D287*Constantes!$D$19,0.8*(H286+Clima!$F285-F287-G287-Constantes!$D$12))</f>
        <v>1.535999999998694E-3</v>
      </c>
      <c r="F287" s="22">
        <f>IF(Clima!$F285&gt;0.05*Constantes!$D$20,((Clima!$F285-0.05*Constantes!$D$20)^2)/(Clima!$F285+0.95*Constantes!$D$20),0)</f>
        <v>0</v>
      </c>
      <c r="G287" s="22">
        <f>MAX(0,H286+Clima!$F285-F287-Constantes!$D$11)</f>
        <v>0</v>
      </c>
      <c r="H287" s="22">
        <f>H286+Clima!$F285-F287-E287-G287</f>
        <v>26.250384</v>
      </c>
      <c r="I287" s="20"/>
      <c r="J287" s="22">
        <v>282</v>
      </c>
      <c r="K287" s="22">
        <f>ET_Calcs!$I285*((1-Constantes!$E$21)*ET_Calcs!$K285+ET_Calcs!$L285)</f>
        <v>1.7805360174536982</v>
      </c>
      <c r="L287" s="22">
        <f>MIN(K287*Constantes!$E$19,0.8*(O286+Clima!$F285-M287-N287-Constantes!$D$12))</f>
        <v>1.535999999998694E-3</v>
      </c>
      <c r="M287" s="22">
        <f>IF(Clima!$F285&gt;0.05*Constantes!$E$20,((Clima!$F285-0.05*Constantes!$E$20)^2)/(Clima!$F285+0.95*Constantes!$E$20),0)</f>
        <v>0</v>
      </c>
      <c r="N287" s="22">
        <f>MAX(0,O286+Clima!$F285-M287-Constantes!$D$11)</f>
        <v>0</v>
      </c>
      <c r="O287" s="22">
        <f>O286+Clima!$F285-M287-L287-N287</f>
        <v>26.250384</v>
      </c>
      <c r="P287" s="22">
        <f>P286+(Coeficientes!$D$22*N287-Q287)/Coeficientes!$D$23</f>
        <v>0</v>
      </c>
      <c r="Q287" s="22">
        <f>10*Coeficientes!$D$24*P286/Constantes!$E$29</f>
        <v>0</v>
      </c>
      <c r="R287" s="22">
        <f>10000*(M287+Q287)*Escenarios!$E$7/Escenarios!$E$8</f>
        <v>0</v>
      </c>
      <c r="S287" s="22">
        <f>MAX(0,Constantes!$D$15/((Calculations!V286+Calculations!R287+Clima!$F285)^2)+Coeficientes!$D$12)</f>
        <v>0</v>
      </c>
      <c r="T287" s="22">
        <f>MIN(ET_Calcs!$M285,0.8*(Calculations!V286+Calculations!R287+Clima!$F285-Calculations!S287-Constantes!$D$14))</f>
        <v>1.1760271875444233</v>
      </c>
      <c r="U287" s="22">
        <f>MAX(0,V286+R287+Clima!$F285-Calculations!S287-Calculations!T287-Constantes!$E$24)</f>
        <v>0</v>
      </c>
      <c r="V287" s="22">
        <f>V286+R287+Clima!$F285-Calculations!S287-Calculations!T287-Calculations!U287</f>
        <v>41.544006796886109</v>
      </c>
      <c r="W287" s="20"/>
      <c r="X287" s="22">
        <v>282</v>
      </c>
      <c r="Y287" s="22">
        <f>ET_Calcs!$I285*((1-Constantes!$F$21)*ET_Calcs!$K285+ET_Calcs!$L285)</f>
        <v>1.7805360174536982</v>
      </c>
      <c r="Z287" s="22">
        <f>MIN(Y287*Constantes!$F$19,0.8*(AC286+Clima!$F285-AA287-AB287-Constantes!$D$12))</f>
        <v>1.535999999998694E-3</v>
      </c>
      <c r="AA287" s="22">
        <f>IF(Clima!$F285&gt;0.05*Constantes!$F$20,((Clima!$F285-0.05*Constantes!$F$20)^2)/(Clima!$F285+0.95*Constantes!$F$20),0)</f>
        <v>0</v>
      </c>
      <c r="AB287" s="22">
        <f>MAX(0,AC286+Clima!$F285-AA287-Constantes!$D$11)</f>
        <v>0</v>
      </c>
      <c r="AC287" s="22">
        <f>AC286+Clima!$F285-AA287-Z287-AB287</f>
        <v>26.250384</v>
      </c>
      <c r="AD287" s="22">
        <f>AD286+(Coeficientes!$D$22*AB287-AE287)/Coeficientes!$D$23</f>
        <v>0</v>
      </c>
      <c r="AE287" s="22">
        <f>10*Coeficientes!$D$24*AD286/Constantes!$F$29</f>
        <v>0</v>
      </c>
      <c r="AF287" s="22">
        <f>10000*(AA287+AE287)*Escenarios!$F$7/Escenarios!$F$8</f>
        <v>0</v>
      </c>
      <c r="AG287" s="22">
        <f>MAX(0,Constantes!$D$15/((Calculations!AJ286+Calculations!AF287+Clima!$F285)^2)+Coeficientes!$D$12)</f>
        <v>0</v>
      </c>
      <c r="AH287" s="22">
        <f>MIN(ET_Calcs!$M285,0.8*(Calculations!AJ286+Calculations!AF287+Clima!$F285-Calculations!AG287-Constantes!$D$14))</f>
        <v>1.535999999998694E-3</v>
      </c>
      <c r="AI287" s="22">
        <f>MAX(0,AJ286+AF287+Clima!$F285-Calculations!AG287-Calculations!AH287-Constantes!$E$24)</f>
        <v>0</v>
      </c>
      <c r="AJ287" s="22">
        <f>AJ286+AF287+Clima!$F285-Calculations!AG287-Calculations!AH287-Calculations!AI287</f>
        <v>41.250383999999997</v>
      </c>
      <c r="AK287" s="21"/>
    </row>
    <row r="288" spans="2:37" x14ac:dyDescent="0.25">
      <c r="B288" s="17"/>
      <c r="C288" s="22">
        <v>283</v>
      </c>
      <c r="D288" s="22">
        <f>ET_Calcs!$I286*((1-Constantes!$D$21)*ET_Calcs!$K286+ET_Calcs!$L286)</f>
        <v>1.8252265230625966</v>
      </c>
      <c r="E288" s="22">
        <f>MIN(D288*Constantes!$D$19,0.8*(H287+Clima!$F286-F288-G288-Constantes!$D$12))</f>
        <v>3.0720000000030725E-4</v>
      </c>
      <c r="F288" s="22">
        <f>IF(Clima!$F286&gt;0.05*Constantes!$D$20,((Clima!$F286-0.05*Constantes!$D$20)^2)/(Clima!$F286+0.95*Constantes!$D$20),0)</f>
        <v>0</v>
      </c>
      <c r="G288" s="22">
        <f>MAX(0,H287+Clima!$F286-F288-Constantes!$D$11)</f>
        <v>0</v>
      </c>
      <c r="H288" s="22">
        <f>H287+Clima!$F286-F288-E288-G288</f>
        <v>26.250076799999999</v>
      </c>
      <c r="I288" s="20"/>
      <c r="J288" s="22">
        <v>283</v>
      </c>
      <c r="K288" s="22">
        <f>ET_Calcs!$I286*((1-Constantes!$E$21)*ET_Calcs!$K286+ET_Calcs!$L286)</f>
        <v>1.8252265230625966</v>
      </c>
      <c r="L288" s="22">
        <f>MIN(K288*Constantes!$E$19,0.8*(O287+Clima!$F286-M288-N288-Constantes!$D$12))</f>
        <v>3.0720000000030725E-4</v>
      </c>
      <c r="M288" s="22">
        <f>IF(Clima!$F286&gt;0.05*Constantes!$E$20,((Clima!$F286-0.05*Constantes!$E$20)^2)/(Clima!$F286+0.95*Constantes!$E$20),0)</f>
        <v>0</v>
      </c>
      <c r="N288" s="22">
        <f>MAX(0,O287+Clima!$F286-M288-Constantes!$D$11)</f>
        <v>0</v>
      </c>
      <c r="O288" s="22">
        <f>O287+Clima!$F286-M288-L288-N288</f>
        <v>26.250076799999999</v>
      </c>
      <c r="P288" s="22">
        <f>P287+(Coeficientes!$D$22*N288-Q288)/Coeficientes!$D$23</f>
        <v>0</v>
      </c>
      <c r="Q288" s="22">
        <f>10*Coeficientes!$D$24*P287/Constantes!$E$29</f>
        <v>0</v>
      </c>
      <c r="R288" s="22">
        <f>10000*(M288+Q288)*Escenarios!$E$7/Escenarios!$E$8</f>
        <v>0</v>
      </c>
      <c r="S288" s="22">
        <f>MAX(0,Constantes!$D$15/((Calculations!V287+Calculations!R288+Clima!$F286)^2)+Coeficientes!$D$12)</f>
        <v>0</v>
      </c>
      <c r="T288" s="22">
        <f>MIN(ET_Calcs!$M286,0.8*(Calculations!V287+Calculations!R288+Clima!$F286-Calculations!S288-Constantes!$D$14))</f>
        <v>0.23520543750888692</v>
      </c>
      <c r="U288" s="22">
        <f>MAX(0,V287+R288+Clima!$F286-Calculations!S288-Calculations!T288-Constantes!$E$24)</f>
        <v>0</v>
      </c>
      <c r="V288" s="22">
        <f>V287+R288+Clima!$F286-Calculations!S288-Calculations!T288-Calculations!U288</f>
        <v>41.30880135937722</v>
      </c>
      <c r="W288" s="20"/>
      <c r="X288" s="22">
        <v>283</v>
      </c>
      <c r="Y288" s="22">
        <f>ET_Calcs!$I286*((1-Constantes!$F$21)*ET_Calcs!$K286+ET_Calcs!$L286)</f>
        <v>1.8252265230625966</v>
      </c>
      <c r="Z288" s="22">
        <f>MIN(Y288*Constantes!$F$19,0.8*(AC287+Clima!$F286-AA288-AB288-Constantes!$D$12))</f>
        <v>3.0720000000030725E-4</v>
      </c>
      <c r="AA288" s="22">
        <f>IF(Clima!$F286&gt;0.05*Constantes!$F$20,((Clima!$F286-0.05*Constantes!$F$20)^2)/(Clima!$F286+0.95*Constantes!$F$20),0)</f>
        <v>0</v>
      </c>
      <c r="AB288" s="22">
        <f>MAX(0,AC287+Clima!$F286-AA288-Constantes!$D$11)</f>
        <v>0</v>
      </c>
      <c r="AC288" s="22">
        <f>AC287+Clima!$F286-AA288-Z288-AB288</f>
        <v>26.250076799999999</v>
      </c>
      <c r="AD288" s="22">
        <f>AD287+(Coeficientes!$D$22*AB288-AE288)/Coeficientes!$D$23</f>
        <v>0</v>
      </c>
      <c r="AE288" s="22">
        <f>10*Coeficientes!$D$24*AD287/Constantes!$F$29</f>
        <v>0</v>
      </c>
      <c r="AF288" s="22">
        <f>10000*(AA288+AE288)*Escenarios!$F$7/Escenarios!$F$8</f>
        <v>0</v>
      </c>
      <c r="AG288" s="22">
        <f>MAX(0,Constantes!$D$15/((Calculations!AJ287+Calculations!AF288+Clima!$F286)^2)+Coeficientes!$D$12)</f>
        <v>0</v>
      </c>
      <c r="AH288" s="22">
        <f>MIN(ET_Calcs!$M286,0.8*(Calculations!AJ287+Calculations!AF288+Clima!$F286-Calculations!AG288-Constantes!$D$14))</f>
        <v>3.0719999999746507E-4</v>
      </c>
      <c r="AI288" s="22">
        <f>MAX(0,AJ287+AF288+Clima!$F286-Calculations!AG288-Calculations!AH288-Constantes!$E$24)</f>
        <v>0</v>
      </c>
      <c r="AJ288" s="22">
        <f>AJ287+AF288+Clima!$F286-Calculations!AG288-Calculations!AH288-Calculations!AI288</f>
        <v>41.250076800000002</v>
      </c>
      <c r="AK288" s="21"/>
    </row>
    <row r="289" spans="2:37" x14ac:dyDescent="0.25">
      <c r="B289" s="17"/>
      <c r="C289" s="22">
        <v>284</v>
      </c>
      <c r="D289" s="22">
        <f>ET_Calcs!$I287*((1-Constantes!$D$21)*ET_Calcs!$K287+ET_Calcs!$L287)</f>
        <v>1.9205790113425192</v>
      </c>
      <c r="E289" s="22">
        <f>MIN(D289*Constantes!$D$19,0.8*(H288+Clima!$F287-F289-G289-Constantes!$D$12))</f>
        <v>6.1439999998924574E-5</v>
      </c>
      <c r="F289" s="22">
        <f>IF(Clima!$F287&gt;0.05*Constantes!$D$20,((Clima!$F287-0.05*Constantes!$D$20)^2)/(Clima!$F287+0.95*Constantes!$D$20),0)</f>
        <v>0</v>
      </c>
      <c r="G289" s="22">
        <f>MAX(0,H288+Clima!$F287-F289-Constantes!$D$11)</f>
        <v>0</v>
      </c>
      <c r="H289" s="22">
        <f>H288+Clima!$F287-F289-E289-G289</f>
        <v>26.250015359999999</v>
      </c>
      <c r="I289" s="20"/>
      <c r="J289" s="22">
        <v>284</v>
      </c>
      <c r="K289" s="22">
        <f>ET_Calcs!$I287*((1-Constantes!$E$21)*ET_Calcs!$K287+ET_Calcs!$L287)</f>
        <v>1.9205790113425192</v>
      </c>
      <c r="L289" s="22">
        <f>MIN(K289*Constantes!$E$19,0.8*(O288+Clima!$F287-M289-N289-Constantes!$D$12))</f>
        <v>6.1439999998924574E-5</v>
      </c>
      <c r="M289" s="22">
        <f>IF(Clima!$F287&gt;0.05*Constantes!$E$20,((Clima!$F287-0.05*Constantes!$E$20)^2)/(Clima!$F287+0.95*Constantes!$E$20),0)</f>
        <v>0</v>
      </c>
      <c r="N289" s="22">
        <f>MAX(0,O288+Clima!$F287-M289-Constantes!$D$11)</f>
        <v>0</v>
      </c>
      <c r="O289" s="22">
        <f>O288+Clima!$F287-M289-L289-N289</f>
        <v>26.250015359999999</v>
      </c>
      <c r="P289" s="22">
        <f>P288+(Coeficientes!$D$22*N289-Q289)/Coeficientes!$D$23</f>
        <v>0</v>
      </c>
      <c r="Q289" s="22">
        <f>10*Coeficientes!$D$24*P288/Constantes!$E$29</f>
        <v>0</v>
      </c>
      <c r="R289" s="22">
        <f>10000*(M289+Q289)*Escenarios!$E$7/Escenarios!$E$8</f>
        <v>0</v>
      </c>
      <c r="S289" s="22">
        <f>MAX(0,Constantes!$D$15/((Calculations!V288+Calculations!R289+Clima!$F287)^2)+Coeficientes!$D$12)</f>
        <v>0</v>
      </c>
      <c r="T289" s="22">
        <f>MIN(ET_Calcs!$M287,0.8*(Calculations!V288+Calculations!R289+Clima!$F287-Calculations!S289-Constantes!$D$14))</f>
        <v>4.7041087501776248E-2</v>
      </c>
      <c r="U289" s="22">
        <f>MAX(0,V288+R289+Clima!$F287-Calculations!S289-Calculations!T289-Constantes!$E$24)</f>
        <v>0</v>
      </c>
      <c r="V289" s="22">
        <f>V288+R289+Clima!$F287-Calculations!S289-Calculations!T289-Calculations!U289</f>
        <v>41.261760271875445</v>
      </c>
      <c r="W289" s="20"/>
      <c r="X289" s="22">
        <v>284</v>
      </c>
      <c r="Y289" s="22">
        <f>ET_Calcs!$I287*((1-Constantes!$F$21)*ET_Calcs!$K287+ET_Calcs!$L287)</f>
        <v>1.9205790113425192</v>
      </c>
      <c r="Z289" s="22">
        <f>MIN(Y289*Constantes!$F$19,0.8*(AC288+Clima!$F287-AA289-AB289-Constantes!$D$12))</f>
        <v>6.1439999998924574E-5</v>
      </c>
      <c r="AA289" s="22">
        <f>IF(Clima!$F287&gt;0.05*Constantes!$F$20,((Clima!$F287-0.05*Constantes!$F$20)^2)/(Clima!$F287+0.95*Constantes!$F$20),0)</f>
        <v>0</v>
      </c>
      <c r="AB289" s="22">
        <f>MAX(0,AC288+Clima!$F287-AA289-Constantes!$D$11)</f>
        <v>0</v>
      </c>
      <c r="AC289" s="22">
        <f>AC288+Clima!$F287-AA289-Z289-AB289</f>
        <v>26.250015359999999</v>
      </c>
      <c r="AD289" s="22">
        <f>AD288+(Coeficientes!$D$22*AB289-AE289)/Coeficientes!$D$23</f>
        <v>0</v>
      </c>
      <c r="AE289" s="22">
        <f>10*Coeficientes!$D$24*AD288/Constantes!$F$29</f>
        <v>0</v>
      </c>
      <c r="AF289" s="22">
        <f>10000*(AA289+AE289)*Escenarios!$F$7/Escenarios!$F$8</f>
        <v>0</v>
      </c>
      <c r="AG289" s="22">
        <f>MAX(0,Constantes!$D$15/((Calculations!AJ288+Calculations!AF289+Clima!$F287)^2)+Coeficientes!$D$12)</f>
        <v>0</v>
      </c>
      <c r="AH289" s="22">
        <f>MIN(ET_Calcs!$M287,0.8*(Calculations!AJ288+Calculations!AF289+Clima!$F287-Calculations!AG289-Constantes!$D$14))</f>
        <v>6.1440000001766756E-5</v>
      </c>
      <c r="AI289" s="22">
        <f>MAX(0,AJ288+AF289+Clima!$F287-Calculations!AG289-Calculations!AH289-Constantes!$E$24)</f>
        <v>0</v>
      </c>
      <c r="AJ289" s="22">
        <f>AJ288+AF289+Clima!$F287-Calculations!AG289-Calculations!AH289-Calculations!AI289</f>
        <v>41.250015359999999</v>
      </c>
      <c r="AK289" s="21"/>
    </row>
    <row r="290" spans="2:37" x14ac:dyDescent="0.25">
      <c r="B290" s="17"/>
      <c r="C290" s="22">
        <v>285</v>
      </c>
      <c r="D290" s="22">
        <f>ET_Calcs!$I288*((1-Constantes!$D$21)*ET_Calcs!$K288+ET_Calcs!$L288)</f>
        <v>1.8539791441651166</v>
      </c>
      <c r="E290" s="22">
        <f>MIN(D290*Constantes!$D$19,0.8*(H289+Clima!$F288-F290-G290-Constantes!$D$12))</f>
        <v>1.2287999999216483E-5</v>
      </c>
      <c r="F290" s="22">
        <f>IF(Clima!$F288&gt;0.05*Constantes!$D$20,((Clima!$F288-0.05*Constantes!$D$20)^2)/(Clima!$F288+0.95*Constantes!$D$20),0)</f>
        <v>0</v>
      </c>
      <c r="G290" s="22">
        <f>MAX(0,H289+Clima!$F288-F290-Constantes!$D$11)</f>
        <v>0</v>
      </c>
      <c r="H290" s="22">
        <f>H289+Clima!$F288-F290-E290-G290</f>
        <v>26.250003071999998</v>
      </c>
      <c r="I290" s="20"/>
      <c r="J290" s="22">
        <v>285</v>
      </c>
      <c r="K290" s="22">
        <f>ET_Calcs!$I288*((1-Constantes!$E$21)*ET_Calcs!$K288+ET_Calcs!$L288)</f>
        <v>1.8539791441651166</v>
      </c>
      <c r="L290" s="22">
        <f>MIN(K290*Constantes!$E$19,0.8*(O289+Clima!$F288-M290-N290-Constantes!$D$12))</f>
        <v>1.2287999999216483E-5</v>
      </c>
      <c r="M290" s="22">
        <f>IF(Clima!$F288&gt;0.05*Constantes!$E$20,((Clima!$F288-0.05*Constantes!$E$20)^2)/(Clima!$F288+0.95*Constantes!$E$20),0)</f>
        <v>0</v>
      </c>
      <c r="N290" s="22">
        <f>MAX(0,O289+Clima!$F288-M290-Constantes!$D$11)</f>
        <v>0</v>
      </c>
      <c r="O290" s="22">
        <f>O289+Clima!$F288-M290-L290-N290</f>
        <v>26.250003071999998</v>
      </c>
      <c r="P290" s="22">
        <f>P289+(Coeficientes!$D$22*N290-Q290)/Coeficientes!$D$23</f>
        <v>0</v>
      </c>
      <c r="Q290" s="22">
        <f>10*Coeficientes!$D$24*P289/Constantes!$E$29</f>
        <v>0</v>
      </c>
      <c r="R290" s="22">
        <f>10000*(M290+Q290)*Escenarios!$E$7/Escenarios!$E$8</f>
        <v>0</v>
      </c>
      <c r="S290" s="22">
        <f>MAX(0,Constantes!$D$15/((Calculations!V289+Calculations!R290+Clima!$F288)^2)+Coeficientes!$D$12)</f>
        <v>0</v>
      </c>
      <c r="T290" s="22">
        <f>MIN(ET_Calcs!$M288,0.8*(Calculations!V289+Calculations!R290+Clima!$F288-Calculations!S290-Constantes!$D$14))</f>
        <v>9.4082175003563865E-3</v>
      </c>
      <c r="U290" s="22">
        <f>MAX(0,V289+R290+Clima!$F288-Calculations!S290-Calculations!T290-Constantes!$E$24)</f>
        <v>0</v>
      </c>
      <c r="V290" s="22">
        <f>V289+R290+Clima!$F288-Calculations!S290-Calculations!T290-Calculations!U290</f>
        <v>41.252352054375088</v>
      </c>
      <c r="W290" s="20"/>
      <c r="X290" s="22">
        <v>285</v>
      </c>
      <c r="Y290" s="22">
        <f>ET_Calcs!$I288*((1-Constantes!$F$21)*ET_Calcs!$K288+ET_Calcs!$L288)</f>
        <v>1.8539791441651166</v>
      </c>
      <c r="Z290" s="22">
        <f>MIN(Y290*Constantes!$F$19,0.8*(AC289+Clima!$F288-AA290-AB290-Constantes!$D$12))</f>
        <v>1.2287999999216483E-5</v>
      </c>
      <c r="AA290" s="22">
        <f>IF(Clima!$F288&gt;0.05*Constantes!$F$20,((Clima!$F288-0.05*Constantes!$F$20)^2)/(Clima!$F288+0.95*Constantes!$F$20),0)</f>
        <v>0</v>
      </c>
      <c r="AB290" s="22">
        <f>MAX(0,AC289+Clima!$F288-AA290-Constantes!$D$11)</f>
        <v>0</v>
      </c>
      <c r="AC290" s="22">
        <f>AC289+Clima!$F288-AA290-Z290-AB290</f>
        <v>26.250003071999998</v>
      </c>
      <c r="AD290" s="22">
        <f>AD289+(Coeficientes!$D$22*AB290-AE290)/Coeficientes!$D$23</f>
        <v>0</v>
      </c>
      <c r="AE290" s="22">
        <f>10*Coeficientes!$D$24*AD289/Constantes!$F$29</f>
        <v>0</v>
      </c>
      <c r="AF290" s="22">
        <f>10000*(AA290+AE290)*Escenarios!$F$7/Escenarios!$F$8</f>
        <v>0</v>
      </c>
      <c r="AG290" s="22">
        <f>MAX(0,Constantes!$D$15/((Calculations!AJ289+Calculations!AF290+Clima!$F288)^2)+Coeficientes!$D$12)</f>
        <v>0</v>
      </c>
      <c r="AH290" s="22">
        <f>MIN(ET_Calcs!$M288,0.8*(Calculations!AJ289+Calculations!AF290+Clima!$F288-Calculations!AG290-Constantes!$D$14))</f>
        <v>1.2287999999216483E-5</v>
      </c>
      <c r="AI290" s="22">
        <f>MAX(0,AJ289+AF290+Clima!$F288-Calculations!AG290-Calculations!AH290-Constantes!$E$24)</f>
        <v>0</v>
      </c>
      <c r="AJ290" s="22">
        <f>AJ289+AF290+Clima!$F288-Calculations!AG290-Calculations!AH290-Calculations!AI290</f>
        <v>41.250003071999998</v>
      </c>
      <c r="AK290" s="21"/>
    </row>
    <row r="291" spans="2:37" x14ac:dyDescent="0.25">
      <c r="B291" s="17"/>
      <c r="C291" s="22">
        <v>286</v>
      </c>
      <c r="D291" s="22">
        <f>ET_Calcs!$I289*((1-Constantes!$D$21)*ET_Calcs!$K289+ET_Calcs!$L289)</f>
        <v>1.8885673938527867</v>
      </c>
      <c r="E291" s="22">
        <f>MIN(D291*Constantes!$D$19,0.8*(H290+Clima!$F289-F291-G291-Constantes!$D$12))</f>
        <v>1.1173909115945391</v>
      </c>
      <c r="F291" s="22">
        <f>IF(Clima!$F289&gt;0.05*Constantes!$D$20,((Clima!$F289-0.05*Constantes!$D$20)^2)/(Clima!$F289+0.95*Constantes!$D$20),0)</f>
        <v>0</v>
      </c>
      <c r="G291" s="22">
        <f>MAX(0,H290+Clima!$F289-F291-Constantes!$D$11)</f>
        <v>0</v>
      </c>
      <c r="H291" s="22">
        <f>H290+Clima!$F289-F291-E291-G291</f>
        <v>28.932612160405458</v>
      </c>
      <c r="I291" s="20"/>
      <c r="J291" s="22">
        <v>286</v>
      </c>
      <c r="K291" s="22">
        <f>ET_Calcs!$I289*((1-Constantes!$E$21)*ET_Calcs!$K289+ET_Calcs!$L289)</f>
        <v>1.8885673938527867</v>
      </c>
      <c r="L291" s="22">
        <f>MIN(K291*Constantes!$E$19,0.8*(O290+Clima!$F289-M291-N291-Constantes!$D$12))</f>
        <v>1.1173909115945391</v>
      </c>
      <c r="M291" s="22">
        <f>IF(Clima!$F289&gt;0.05*Constantes!$E$20,((Clima!$F289-0.05*Constantes!$E$20)^2)/(Clima!$F289+0.95*Constantes!$E$20),0)</f>
        <v>0</v>
      </c>
      <c r="N291" s="22">
        <f>MAX(0,O290+Clima!$F289-M291-Constantes!$D$11)</f>
        <v>0</v>
      </c>
      <c r="O291" s="22">
        <f>O290+Clima!$F289-M291-L291-N291</f>
        <v>28.932612160405458</v>
      </c>
      <c r="P291" s="22">
        <f>P290+(Coeficientes!$D$22*N291-Q291)/Coeficientes!$D$23</f>
        <v>0</v>
      </c>
      <c r="Q291" s="22">
        <f>10*Coeficientes!$D$24*P290/Constantes!$E$29</f>
        <v>0</v>
      </c>
      <c r="R291" s="22">
        <f>10000*(M291+Q291)*Escenarios!$E$7/Escenarios!$E$8</f>
        <v>0</v>
      </c>
      <c r="S291" s="22">
        <f>MAX(0,Constantes!$D$15/((Calculations!V290+Calculations!R291+Clima!$F289)^2)+Coeficientes!$D$12)</f>
        <v>0</v>
      </c>
      <c r="T291" s="22">
        <f>MIN(ET_Calcs!$M289,0.8*(Calculations!V290+Calculations!R291+Clima!$F289-Calculations!S291-Constantes!$D$14))</f>
        <v>1.8241051353498408</v>
      </c>
      <c r="U291" s="22">
        <f>MAX(0,V290+R291+Clima!$F289-Calculations!S291-Calculations!T291-Constantes!$E$24)</f>
        <v>0</v>
      </c>
      <c r="V291" s="22">
        <f>V290+R291+Clima!$F289-Calculations!S291-Calculations!T291-Calculations!U291</f>
        <v>43.228246919025246</v>
      </c>
      <c r="W291" s="20"/>
      <c r="X291" s="22">
        <v>286</v>
      </c>
      <c r="Y291" s="22">
        <f>ET_Calcs!$I289*((1-Constantes!$F$21)*ET_Calcs!$K289+ET_Calcs!$L289)</f>
        <v>1.8885673938527867</v>
      </c>
      <c r="Z291" s="22">
        <f>MIN(Y291*Constantes!$F$19,0.8*(AC290+Clima!$F289-AA291-AB291-Constantes!$D$12))</f>
        <v>1.1173909115945391</v>
      </c>
      <c r="AA291" s="22">
        <f>IF(Clima!$F289&gt;0.05*Constantes!$F$20,((Clima!$F289-0.05*Constantes!$F$20)^2)/(Clima!$F289+0.95*Constantes!$F$20),0)</f>
        <v>0</v>
      </c>
      <c r="AB291" s="22">
        <f>MAX(0,AC290+Clima!$F289-AA291-Constantes!$D$11)</f>
        <v>0</v>
      </c>
      <c r="AC291" s="22">
        <f>AC290+Clima!$F289-AA291-Z291-AB291</f>
        <v>28.932612160405458</v>
      </c>
      <c r="AD291" s="22">
        <f>AD290+(Coeficientes!$D$22*AB291-AE291)/Coeficientes!$D$23</f>
        <v>0</v>
      </c>
      <c r="AE291" s="22">
        <f>10*Coeficientes!$D$24*AD290/Constantes!$F$29</f>
        <v>0</v>
      </c>
      <c r="AF291" s="22">
        <f>10000*(AA291+AE291)*Escenarios!$F$7/Escenarios!$F$8</f>
        <v>0</v>
      </c>
      <c r="AG291" s="22">
        <f>MAX(0,Constantes!$D$15/((Calculations!AJ290+Calculations!AF291+Clima!$F289)^2)+Coeficientes!$D$12)</f>
        <v>0</v>
      </c>
      <c r="AH291" s="22">
        <f>MIN(ET_Calcs!$M289,0.8*(Calculations!AJ290+Calculations!AF291+Clima!$F289-Calculations!AG291-Constantes!$D$14))</f>
        <v>1.8241051353498408</v>
      </c>
      <c r="AI291" s="22">
        <f>MAX(0,AJ290+AF291+Clima!$F289-Calculations!AG291-Calculations!AH291-Constantes!$E$24)</f>
        <v>0</v>
      </c>
      <c r="AJ291" s="22">
        <f>AJ290+AF291+Clima!$F289-Calculations!AG291-Calculations!AH291-Calculations!AI291</f>
        <v>43.225897936650156</v>
      </c>
      <c r="AK291" s="21"/>
    </row>
    <row r="292" spans="2:37" x14ac:dyDescent="0.25">
      <c r="B292" s="17"/>
      <c r="C292" s="22">
        <v>287</v>
      </c>
      <c r="D292" s="22">
        <f>ET_Calcs!$I290*((1-Constantes!$D$21)*ET_Calcs!$K290+ET_Calcs!$L290)</f>
        <v>1.9282528583833449</v>
      </c>
      <c r="E292" s="22">
        <f>MIN(D292*Constantes!$D$19,0.8*(H291+Clima!$F290-F292-G292-Constantes!$D$12))</f>
        <v>1.1408712372282401</v>
      </c>
      <c r="F292" s="22">
        <f>IF(Clima!$F290&gt;0.05*Constantes!$D$20,((Clima!$F290-0.05*Constantes!$D$20)^2)/(Clima!$F290+0.95*Constantes!$D$20),0)</f>
        <v>5.2176845621416798E-3</v>
      </c>
      <c r="G292" s="22">
        <f>MAX(0,H291+Clima!$F290-F292-Constantes!$D$11)</f>
        <v>0</v>
      </c>
      <c r="H292" s="22">
        <f>H291+Clima!$F290-F292-E292-G292</f>
        <v>33.186523238615081</v>
      </c>
      <c r="I292" s="20"/>
      <c r="J292" s="22">
        <v>287</v>
      </c>
      <c r="K292" s="22">
        <f>ET_Calcs!$I290*((1-Constantes!$E$21)*ET_Calcs!$K290+ET_Calcs!$L290)</f>
        <v>1.9282528583833449</v>
      </c>
      <c r="L292" s="22">
        <f>MIN(K292*Constantes!$E$19,0.8*(O291+Clima!$F290-M292-N292-Constantes!$D$12))</f>
        <v>1.1408712372282401</v>
      </c>
      <c r="M292" s="22">
        <f>IF(Clima!$F290&gt;0.05*Constantes!$E$20,((Clima!$F290-0.05*Constantes!$E$20)^2)/(Clima!$F290+0.95*Constantes!$E$20),0)</f>
        <v>5.2176845621416798E-3</v>
      </c>
      <c r="N292" s="22">
        <f>MAX(0,O291+Clima!$F290-M292-Constantes!$D$11)</f>
        <v>0</v>
      </c>
      <c r="O292" s="22">
        <f>O291+Clima!$F290-M292-L292-N292</f>
        <v>33.186523238615081</v>
      </c>
      <c r="P292" s="22">
        <f>P291+(Coeficientes!$D$22*N292-Q292)/Coeficientes!$D$23</f>
        <v>0</v>
      </c>
      <c r="Q292" s="22">
        <f>10*Coeficientes!$D$24*P291/Constantes!$E$29</f>
        <v>0</v>
      </c>
      <c r="R292" s="22">
        <f>10000*(M292+Q292)*Escenarios!$E$7/Escenarios!$E$8</f>
        <v>0.16870513417591429</v>
      </c>
      <c r="S292" s="22">
        <f>MAX(0,Constantes!$D$15/((Calculations!V291+Calculations!R292+Clima!$F290)^2)+Coeficientes!$D$12)</f>
        <v>0</v>
      </c>
      <c r="T292" s="22">
        <f>MIN(ET_Calcs!$M290,0.8*(Calculations!V291+Calculations!R292+Clima!$F290-Calculations!S292-Constantes!$D$14))</f>
        <v>1.8624409697686344</v>
      </c>
      <c r="U292" s="22">
        <f>MAX(0,V291+R292+Clima!$F290-Calculations!S292-Calculations!T292-Constantes!$E$24)</f>
        <v>0</v>
      </c>
      <c r="V292" s="22">
        <f>V291+R292+Clima!$F290-Calculations!S292-Calculations!T292-Calculations!U292</f>
        <v>46.934511083432525</v>
      </c>
      <c r="W292" s="20"/>
      <c r="X292" s="22">
        <v>287</v>
      </c>
      <c r="Y292" s="22">
        <f>ET_Calcs!$I290*((1-Constantes!$F$21)*ET_Calcs!$K290+ET_Calcs!$L290)</f>
        <v>1.9282528583833449</v>
      </c>
      <c r="Z292" s="22">
        <f>MIN(Y292*Constantes!$F$19,0.8*(AC291+Clima!$F290-AA292-AB292-Constantes!$D$12))</f>
        <v>1.1408712372282401</v>
      </c>
      <c r="AA292" s="22">
        <f>IF(Clima!$F290&gt;0.05*Constantes!$F$20,((Clima!$F290-0.05*Constantes!$F$20)^2)/(Clima!$F290+0.95*Constantes!$F$20),0)</f>
        <v>5.2176845621416798E-3</v>
      </c>
      <c r="AB292" s="22">
        <f>MAX(0,AC291+Clima!$F290-AA292-Constantes!$D$11)</f>
        <v>0</v>
      </c>
      <c r="AC292" s="22">
        <f>AC291+Clima!$F290-AA292-Z292-AB292</f>
        <v>33.186523238615081</v>
      </c>
      <c r="AD292" s="22">
        <f>AD291+(Coeficientes!$D$22*AB292-AE292)/Coeficientes!$D$23</f>
        <v>0</v>
      </c>
      <c r="AE292" s="22">
        <f>10*Coeficientes!$D$24*AD291/Constantes!$F$29</f>
        <v>0</v>
      </c>
      <c r="AF292" s="22">
        <f>10000*(AA292+AE292)*Escenarios!$F$7/Escenarios!$F$8</f>
        <v>8.1743724806886325E-2</v>
      </c>
      <c r="AG292" s="22">
        <f>MAX(0,Constantes!$D$15/((Calculations!AJ291+Calculations!AF292+Clima!$F290)^2)+Coeficientes!$D$12)</f>
        <v>0</v>
      </c>
      <c r="AH292" s="22">
        <f>MIN(ET_Calcs!$M290,0.8*(Calculations!AJ291+Calculations!AF292+Clima!$F290-Calculations!AG292-Constantes!$D$14))</f>
        <v>1.8624409697686344</v>
      </c>
      <c r="AI292" s="22">
        <f>MAX(0,AJ291+AF292+Clima!$F290-Calculations!AG292-Calculations!AH292-Constantes!$E$24)</f>
        <v>0</v>
      </c>
      <c r="AJ292" s="22">
        <f>AJ291+AF292+Clima!$F290-Calculations!AG292-Calculations!AH292-Calculations!AI292</f>
        <v>46.845200691688405</v>
      </c>
      <c r="AK292" s="21"/>
    </row>
    <row r="293" spans="2:37" x14ac:dyDescent="0.25">
      <c r="B293" s="17"/>
      <c r="C293" s="22">
        <v>288</v>
      </c>
      <c r="D293" s="22">
        <f>ET_Calcs!$I291*((1-Constantes!$D$21)*ET_Calcs!$K291+ET_Calcs!$L291)</f>
        <v>1.9271337598665879</v>
      </c>
      <c r="E293" s="22">
        <f>MIN(D293*Constantes!$D$19,0.8*(H292+Clima!$F291-F293-G293-Constantes!$D$12))</f>
        <v>1.1402091107317891</v>
      </c>
      <c r="F293" s="22">
        <f>IF(Clima!$F291&gt;0.05*Constantes!$D$20,((Clima!$F291-0.05*Constantes!$D$20)^2)/(Clima!$F291+0.95*Constantes!$D$20),0)</f>
        <v>0</v>
      </c>
      <c r="G293" s="22">
        <f>MAX(0,H292+Clima!$F291-F293-Constantes!$D$11)</f>
        <v>0</v>
      </c>
      <c r="H293" s="22">
        <f>H292+Clima!$F291-F293-E293-G293</f>
        <v>32.046314127883292</v>
      </c>
      <c r="I293" s="20"/>
      <c r="J293" s="22">
        <v>288</v>
      </c>
      <c r="K293" s="22">
        <f>ET_Calcs!$I291*((1-Constantes!$E$21)*ET_Calcs!$K291+ET_Calcs!$L291)</f>
        <v>1.9271337598665879</v>
      </c>
      <c r="L293" s="22">
        <f>MIN(K293*Constantes!$E$19,0.8*(O292+Clima!$F291-M293-N293-Constantes!$D$12))</f>
        <v>1.1402091107317891</v>
      </c>
      <c r="M293" s="22">
        <f>IF(Clima!$F291&gt;0.05*Constantes!$E$20,((Clima!$F291-0.05*Constantes!$E$20)^2)/(Clima!$F291+0.95*Constantes!$E$20),0)</f>
        <v>0</v>
      </c>
      <c r="N293" s="22">
        <f>MAX(0,O292+Clima!$F291-M293-Constantes!$D$11)</f>
        <v>0</v>
      </c>
      <c r="O293" s="22">
        <f>O292+Clima!$F291-M293-L293-N293</f>
        <v>32.046314127883292</v>
      </c>
      <c r="P293" s="22">
        <f>P292+(Coeficientes!$D$22*N293-Q293)/Coeficientes!$D$23</f>
        <v>0</v>
      </c>
      <c r="Q293" s="22">
        <f>10*Coeficientes!$D$24*P292/Constantes!$E$29</f>
        <v>0</v>
      </c>
      <c r="R293" s="22">
        <f>10000*(M293+Q293)*Escenarios!$E$7/Escenarios!$E$8</f>
        <v>0</v>
      </c>
      <c r="S293" s="22">
        <f>MAX(0,Constantes!$D$15/((Calculations!V292+Calculations!R293+Clima!$F291)^2)+Coeficientes!$D$12)</f>
        <v>0</v>
      </c>
      <c r="T293" s="22">
        <f>MIN(ET_Calcs!$M291,0.8*(Calculations!V292+Calculations!R293+Clima!$F291-Calculations!S293-Constantes!$D$14))</f>
        <v>1.8614029420892559</v>
      </c>
      <c r="U293" s="22">
        <f>MAX(0,V292+R293+Clima!$F291-Calculations!S293-Calculations!T293-Constantes!$E$24)</f>
        <v>0</v>
      </c>
      <c r="V293" s="22">
        <f>V292+R293+Clima!$F291-Calculations!S293-Calculations!T293-Calculations!U293</f>
        <v>45.073108141343269</v>
      </c>
      <c r="W293" s="20"/>
      <c r="X293" s="22">
        <v>288</v>
      </c>
      <c r="Y293" s="22">
        <f>ET_Calcs!$I291*((1-Constantes!$F$21)*ET_Calcs!$K291+ET_Calcs!$L291)</f>
        <v>1.9271337598665879</v>
      </c>
      <c r="Z293" s="22">
        <f>MIN(Y293*Constantes!$F$19,0.8*(AC292+Clima!$F291-AA293-AB293-Constantes!$D$12))</f>
        <v>1.1402091107317891</v>
      </c>
      <c r="AA293" s="22">
        <f>IF(Clima!$F291&gt;0.05*Constantes!$F$20,((Clima!$F291-0.05*Constantes!$F$20)^2)/(Clima!$F291+0.95*Constantes!$F$20),0)</f>
        <v>0</v>
      </c>
      <c r="AB293" s="22">
        <f>MAX(0,AC292+Clima!$F291-AA293-Constantes!$D$11)</f>
        <v>0</v>
      </c>
      <c r="AC293" s="22">
        <f>AC292+Clima!$F291-AA293-Z293-AB293</f>
        <v>32.046314127883292</v>
      </c>
      <c r="AD293" s="22">
        <f>AD292+(Coeficientes!$D$22*AB293-AE293)/Coeficientes!$D$23</f>
        <v>0</v>
      </c>
      <c r="AE293" s="22">
        <f>10*Coeficientes!$D$24*AD292/Constantes!$F$29</f>
        <v>0</v>
      </c>
      <c r="AF293" s="22">
        <f>10000*(AA293+AE293)*Escenarios!$F$7/Escenarios!$F$8</f>
        <v>0</v>
      </c>
      <c r="AG293" s="22">
        <f>MAX(0,Constantes!$D$15/((Calculations!AJ292+Calculations!AF293+Clima!$F291)^2)+Coeficientes!$D$12)</f>
        <v>0</v>
      </c>
      <c r="AH293" s="22">
        <f>MIN(ET_Calcs!$M291,0.8*(Calculations!AJ292+Calculations!AF293+Clima!$F291-Calculations!AG293-Constantes!$D$14))</f>
        <v>1.8614029420892559</v>
      </c>
      <c r="AI293" s="22">
        <f>MAX(0,AJ292+AF293+Clima!$F291-Calculations!AG293-Calculations!AH293-Constantes!$E$24)</f>
        <v>0</v>
      </c>
      <c r="AJ293" s="22">
        <f>AJ292+AF293+Clima!$F291-Calculations!AG293-Calculations!AH293-Calculations!AI293</f>
        <v>44.983797749599148</v>
      </c>
      <c r="AK293" s="21"/>
    </row>
    <row r="294" spans="2:37" x14ac:dyDescent="0.25">
      <c r="B294" s="17"/>
      <c r="C294" s="22">
        <v>289</v>
      </c>
      <c r="D294" s="22">
        <f>ET_Calcs!$I292*((1-Constantes!$D$21)*ET_Calcs!$K292+ET_Calcs!$L292)</f>
        <v>1.9565448299761936</v>
      </c>
      <c r="E294" s="22">
        <f>MIN(D294*Constantes!$D$19,0.8*(H293+Clima!$F292-F294-G294-Constantes!$D$12))</f>
        <v>1.1576104820292674</v>
      </c>
      <c r="F294" s="22">
        <f>IF(Clima!$F292&gt;0.05*Constantes!$D$20,((Clima!$F292-0.05*Constantes!$D$20)^2)/(Clima!$F292+0.95*Constantes!$D$20),0)</f>
        <v>0</v>
      </c>
      <c r="G294" s="22">
        <f>MAX(0,H293+Clima!$F292-F294-Constantes!$D$11)</f>
        <v>0</v>
      </c>
      <c r="H294" s="22">
        <f>H293+Clima!$F292-F294-E294-G294</f>
        <v>30.888703645854026</v>
      </c>
      <c r="I294" s="20"/>
      <c r="J294" s="22">
        <v>289</v>
      </c>
      <c r="K294" s="22">
        <f>ET_Calcs!$I292*((1-Constantes!$E$21)*ET_Calcs!$K292+ET_Calcs!$L292)</f>
        <v>1.9565448299761936</v>
      </c>
      <c r="L294" s="22">
        <f>MIN(K294*Constantes!$E$19,0.8*(O293+Clima!$F292-M294-N294-Constantes!$D$12))</f>
        <v>1.1576104820292674</v>
      </c>
      <c r="M294" s="22">
        <f>IF(Clima!$F292&gt;0.05*Constantes!$E$20,((Clima!$F292-0.05*Constantes!$E$20)^2)/(Clima!$F292+0.95*Constantes!$E$20),0)</f>
        <v>0</v>
      </c>
      <c r="N294" s="22">
        <f>MAX(0,O293+Clima!$F292-M294-Constantes!$D$11)</f>
        <v>0</v>
      </c>
      <c r="O294" s="22">
        <f>O293+Clima!$F292-M294-L294-N294</f>
        <v>30.888703645854026</v>
      </c>
      <c r="P294" s="22">
        <f>P293+(Coeficientes!$D$22*N294-Q294)/Coeficientes!$D$23</f>
        <v>0</v>
      </c>
      <c r="Q294" s="22">
        <f>10*Coeficientes!$D$24*P293/Constantes!$E$29</f>
        <v>0</v>
      </c>
      <c r="R294" s="22">
        <f>10000*(M294+Q294)*Escenarios!$E$7/Escenarios!$E$8</f>
        <v>0</v>
      </c>
      <c r="S294" s="22">
        <f>MAX(0,Constantes!$D$15/((Calculations!V293+Calculations!R294+Clima!$F292)^2)+Coeficientes!$D$12)</f>
        <v>0</v>
      </c>
      <c r="T294" s="22">
        <f>MIN(ET_Calcs!$M292,0.8*(Calculations!V293+Calculations!R294+Clima!$F292-Calculations!S294-Constantes!$D$14))</f>
        <v>1.8898303820289537</v>
      </c>
      <c r="U294" s="22">
        <f>MAX(0,V293+R294+Clima!$F292-Calculations!S294-Calculations!T294-Constantes!$E$24)</f>
        <v>0</v>
      </c>
      <c r="V294" s="22">
        <f>V293+R294+Clima!$F292-Calculations!S294-Calculations!T294-Calculations!U294</f>
        <v>43.183277759314315</v>
      </c>
      <c r="W294" s="20"/>
      <c r="X294" s="22">
        <v>289</v>
      </c>
      <c r="Y294" s="22">
        <f>ET_Calcs!$I292*((1-Constantes!$F$21)*ET_Calcs!$K292+ET_Calcs!$L292)</f>
        <v>1.9565448299761936</v>
      </c>
      <c r="Z294" s="22">
        <f>MIN(Y294*Constantes!$F$19,0.8*(AC293+Clima!$F292-AA294-AB294-Constantes!$D$12))</f>
        <v>1.1576104820292674</v>
      </c>
      <c r="AA294" s="22">
        <f>IF(Clima!$F292&gt;0.05*Constantes!$F$20,((Clima!$F292-0.05*Constantes!$F$20)^2)/(Clima!$F292+0.95*Constantes!$F$20),0)</f>
        <v>0</v>
      </c>
      <c r="AB294" s="22">
        <f>MAX(0,AC293+Clima!$F292-AA294-Constantes!$D$11)</f>
        <v>0</v>
      </c>
      <c r="AC294" s="22">
        <f>AC293+Clima!$F292-AA294-Z294-AB294</f>
        <v>30.888703645854026</v>
      </c>
      <c r="AD294" s="22">
        <f>AD293+(Coeficientes!$D$22*AB294-AE294)/Coeficientes!$D$23</f>
        <v>0</v>
      </c>
      <c r="AE294" s="22">
        <f>10*Coeficientes!$D$24*AD293/Constantes!$F$29</f>
        <v>0</v>
      </c>
      <c r="AF294" s="22">
        <f>10000*(AA294+AE294)*Escenarios!$F$7/Escenarios!$F$8</f>
        <v>0</v>
      </c>
      <c r="AG294" s="22">
        <f>MAX(0,Constantes!$D$15/((Calculations!AJ293+Calculations!AF294+Clima!$F292)^2)+Coeficientes!$D$12)</f>
        <v>0</v>
      </c>
      <c r="AH294" s="22">
        <f>MIN(ET_Calcs!$M292,0.8*(Calculations!AJ293+Calculations!AF294+Clima!$F292-Calculations!AG294-Constantes!$D$14))</f>
        <v>1.8898303820289537</v>
      </c>
      <c r="AI294" s="22">
        <f>MAX(0,AJ293+AF294+Clima!$F292-Calculations!AG294-Calculations!AH294-Constantes!$E$24)</f>
        <v>0</v>
      </c>
      <c r="AJ294" s="22">
        <f>AJ293+AF294+Clima!$F292-Calculations!AG294-Calculations!AH294-Calculations!AI294</f>
        <v>43.093967367570194</v>
      </c>
      <c r="AK294" s="21"/>
    </row>
    <row r="295" spans="2:37" x14ac:dyDescent="0.25">
      <c r="B295" s="17"/>
      <c r="C295" s="22">
        <v>290</v>
      </c>
      <c r="D295" s="22">
        <f>ET_Calcs!$I293*((1-Constantes!$D$21)*ET_Calcs!$K293+ET_Calcs!$L293)</f>
        <v>1.8988257781536779</v>
      </c>
      <c r="E295" s="22">
        <f>MIN(D295*Constantes!$D$19,0.8*(H294+Clima!$F293-F295-G295-Constantes!$D$12))</f>
        <v>1.1234603933735694</v>
      </c>
      <c r="F295" s="22">
        <f>IF(Clima!$F293&gt;0.05*Constantes!$D$20,((Clima!$F293-0.05*Constantes!$D$20)^2)/(Clima!$F293+0.95*Constantes!$D$20),0)</f>
        <v>0</v>
      </c>
      <c r="G295" s="22">
        <f>MAX(0,H294+Clima!$F293-F295-Constantes!$D$11)</f>
        <v>0</v>
      </c>
      <c r="H295" s="22">
        <f>H294+Clima!$F293-F295-E295-G295</f>
        <v>29.765243252480456</v>
      </c>
      <c r="I295" s="20"/>
      <c r="J295" s="22">
        <v>290</v>
      </c>
      <c r="K295" s="22">
        <f>ET_Calcs!$I293*((1-Constantes!$E$21)*ET_Calcs!$K293+ET_Calcs!$L293)</f>
        <v>1.8988257781536779</v>
      </c>
      <c r="L295" s="22">
        <f>MIN(K295*Constantes!$E$19,0.8*(O294+Clima!$F293-M295-N295-Constantes!$D$12))</f>
        <v>1.1234603933735694</v>
      </c>
      <c r="M295" s="22">
        <f>IF(Clima!$F293&gt;0.05*Constantes!$E$20,((Clima!$F293-0.05*Constantes!$E$20)^2)/(Clima!$F293+0.95*Constantes!$E$20),0)</f>
        <v>0</v>
      </c>
      <c r="N295" s="22">
        <f>MAX(0,O294+Clima!$F293-M295-Constantes!$D$11)</f>
        <v>0</v>
      </c>
      <c r="O295" s="22">
        <f>O294+Clima!$F293-M295-L295-N295</f>
        <v>29.765243252480456</v>
      </c>
      <c r="P295" s="22">
        <f>P294+(Coeficientes!$D$22*N295-Q295)/Coeficientes!$D$23</f>
        <v>0</v>
      </c>
      <c r="Q295" s="22">
        <f>10*Coeficientes!$D$24*P294/Constantes!$E$29</f>
        <v>0</v>
      </c>
      <c r="R295" s="22">
        <f>10000*(M295+Q295)*Escenarios!$E$7/Escenarios!$E$8</f>
        <v>0</v>
      </c>
      <c r="S295" s="22">
        <f>MAX(0,Constantes!$D$15/((Calculations!V294+Calculations!R295+Clima!$F293)^2)+Coeficientes!$D$12)</f>
        <v>0</v>
      </c>
      <c r="T295" s="22">
        <f>MIN(ET_Calcs!$M293,0.8*(Calculations!V294+Calculations!R295+Clima!$F293-Calculations!S295-Constantes!$D$14))</f>
        <v>1.546622207451452</v>
      </c>
      <c r="U295" s="22">
        <f>MAX(0,V294+R295+Clima!$F293-Calculations!S295-Calculations!T295-Constantes!$E$24)</f>
        <v>0</v>
      </c>
      <c r="V295" s="22">
        <f>V294+R295+Clima!$F293-Calculations!S295-Calculations!T295-Calculations!U295</f>
        <v>41.636655551862866</v>
      </c>
      <c r="W295" s="20"/>
      <c r="X295" s="22">
        <v>290</v>
      </c>
      <c r="Y295" s="22">
        <f>ET_Calcs!$I293*((1-Constantes!$F$21)*ET_Calcs!$K293+ET_Calcs!$L293)</f>
        <v>1.8988257781536779</v>
      </c>
      <c r="Z295" s="22">
        <f>MIN(Y295*Constantes!$F$19,0.8*(AC294+Clima!$F293-AA295-AB295-Constantes!$D$12))</f>
        <v>1.1234603933735694</v>
      </c>
      <c r="AA295" s="22">
        <f>IF(Clima!$F293&gt;0.05*Constantes!$F$20,((Clima!$F293-0.05*Constantes!$F$20)^2)/(Clima!$F293+0.95*Constantes!$F$20),0)</f>
        <v>0</v>
      </c>
      <c r="AB295" s="22">
        <f>MAX(0,AC294+Clima!$F293-AA295-Constantes!$D$11)</f>
        <v>0</v>
      </c>
      <c r="AC295" s="22">
        <f>AC294+Clima!$F293-AA295-Z295-AB295</f>
        <v>29.765243252480456</v>
      </c>
      <c r="AD295" s="22">
        <f>AD294+(Coeficientes!$D$22*AB295-AE295)/Coeficientes!$D$23</f>
        <v>0</v>
      </c>
      <c r="AE295" s="22">
        <f>10*Coeficientes!$D$24*AD294/Constantes!$F$29</f>
        <v>0</v>
      </c>
      <c r="AF295" s="22">
        <f>10000*(AA295+AE295)*Escenarios!$F$7/Escenarios!$F$8</f>
        <v>0</v>
      </c>
      <c r="AG295" s="22">
        <f>MAX(0,Constantes!$D$15/((Calculations!AJ294+Calculations!AF295+Clima!$F293)^2)+Coeficientes!$D$12)</f>
        <v>0</v>
      </c>
      <c r="AH295" s="22">
        <f>MIN(ET_Calcs!$M293,0.8*(Calculations!AJ294+Calculations!AF295+Clima!$F293-Calculations!AG295-Constantes!$D$14))</f>
        <v>1.4751738940561552</v>
      </c>
      <c r="AI295" s="22">
        <f>MAX(0,AJ294+AF295+Clima!$F293-Calculations!AG295-Calculations!AH295-Constantes!$E$24)</f>
        <v>0</v>
      </c>
      <c r="AJ295" s="22">
        <f>AJ294+AF295+Clima!$F293-Calculations!AG295-Calculations!AH295-Calculations!AI295</f>
        <v>41.618793473514039</v>
      </c>
      <c r="AK295" s="21"/>
    </row>
    <row r="296" spans="2:37" x14ac:dyDescent="0.25">
      <c r="B296" s="17"/>
      <c r="C296" s="22">
        <v>291</v>
      </c>
      <c r="D296" s="22">
        <f>ET_Calcs!$I294*((1-Constantes!$D$21)*ET_Calcs!$K294+ET_Calcs!$L294)</f>
        <v>1.9023497982955178</v>
      </c>
      <c r="E296" s="22">
        <f>MIN(D296*Constantes!$D$19,0.8*(H295+Clima!$F294-F296-G296-Constantes!$D$12))</f>
        <v>1.1255454172342931</v>
      </c>
      <c r="F296" s="22">
        <f>IF(Clima!$F294&gt;0.05*Constantes!$D$20,((Clima!$F294-0.05*Constantes!$D$20)^2)/(Clima!$F294+0.95*Constantes!$D$20),0)</f>
        <v>0</v>
      </c>
      <c r="G296" s="22">
        <f>MAX(0,H295+Clima!$F294-F296-Constantes!$D$11)</f>
        <v>0</v>
      </c>
      <c r="H296" s="22">
        <f>H295+Clima!$F294-F296-E296-G296</f>
        <v>28.639697835246164</v>
      </c>
      <c r="I296" s="20"/>
      <c r="J296" s="22">
        <v>291</v>
      </c>
      <c r="K296" s="22">
        <f>ET_Calcs!$I294*((1-Constantes!$E$21)*ET_Calcs!$K294+ET_Calcs!$L294)</f>
        <v>1.9023497982955178</v>
      </c>
      <c r="L296" s="22">
        <f>MIN(K296*Constantes!$E$19,0.8*(O295+Clima!$F294-M296-N296-Constantes!$D$12))</f>
        <v>1.1255454172342931</v>
      </c>
      <c r="M296" s="22">
        <f>IF(Clima!$F294&gt;0.05*Constantes!$E$20,((Clima!$F294-0.05*Constantes!$E$20)^2)/(Clima!$F294+0.95*Constantes!$E$20),0)</f>
        <v>0</v>
      </c>
      <c r="N296" s="22">
        <f>MAX(0,O295+Clima!$F294-M296-Constantes!$D$11)</f>
        <v>0</v>
      </c>
      <c r="O296" s="22">
        <f>O295+Clima!$F294-M296-L296-N296</f>
        <v>28.639697835246164</v>
      </c>
      <c r="P296" s="22">
        <f>P295+(Coeficientes!$D$22*N296-Q296)/Coeficientes!$D$23</f>
        <v>0</v>
      </c>
      <c r="Q296" s="22">
        <f>10*Coeficientes!$D$24*P295/Constantes!$E$29</f>
        <v>0</v>
      </c>
      <c r="R296" s="22">
        <f>10000*(M296+Q296)*Escenarios!$E$7/Escenarios!$E$8</f>
        <v>0</v>
      </c>
      <c r="S296" s="22">
        <f>MAX(0,Constantes!$D$15/((Calculations!V295+Calculations!R296+Clima!$F294)^2)+Coeficientes!$D$12)</f>
        <v>0</v>
      </c>
      <c r="T296" s="22">
        <f>MIN(ET_Calcs!$M294,0.8*(Calculations!V295+Calculations!R296+Clima!$F294-Calculations!S296-Constantes!$D$14))</f>
        <v>0.3093244414902927</v>
      </c>
      <c r="U296" s="22">
        <f>MAX(0,V295+R296+Clima!$F294-Calculations!S296-Calculations!T296-Constantes!$E$24)</f>
        <v>0</v>
      </c>
      <c r="V296" s="22">
        <f>V295+R296+Clima!$F294-Calculations!S296-Calculations!T296-Calculations!U296</f>
        <v>41.327331110372576</v>
      </c>
      <c r="W296" s="20"/>
      <c r="X296" s="22">
        <v>291</v>
      </c>
      <c r="Y296" s="22">
        <f>ET_Calcs!$I294*((1-Constantes!$F$21)*ET_Calcs!$K294+ET_Calcs!$L294)</f>
        <v>1.9023497982955178</v>
      </c>
      <c r="Z296" s="22">
        <f>MIN(Y296*Constantes!$F$19,0.8*(AC295+Clima!$F294-AA296-AB296-Constantes!$D$12))</f>
        <v>1.1255454172342931</v>
      </c>
      <c r="AA296" s="22">
        <f>IF(Clima!$F294&gt;0.05*Constantes!$F$20,((Clima!$F294-0.05*Constantes!$F$20)^2)/(Clima!$F294+0.95*Constantes!$F$20),0)</f>
        <v>0</v>
      </c>
      <c r="AB296" s="22">
        <f>MAX(0,AC295+Clima!$F294-AA296-Constantes!$D$11)</f>
        <v>0</v>
      </c>
      <c r="AC296" s="22">
        <f>AC295+Clima!$F294-AA296-Z296-AB296</f>
        <v>28.639697835246164</v>
      </c>
      <c r="AD296" s="22">
        <f>AD295+(Coeficientes!$D$22*AB296-AE296)/Coeficientes!$D$23</f>
        <v>0</v>
      </c>
      <c r="AE296" s="22">
        <f>10*Coeficientes!$D$24*AD295/Constantes!$F$29</f>
        <v>0</v>
      </c>
      <c r="AF296" s="22">
        <f>10000*(AA296+AE296)*Escenarios!$F$7/Escenarios!$F$8</f>
        <v>0</v>
      </c>
      <c r="AG296" s="22">
        <f>MAX(0,Constantes!$D$15/((Calculations!AJ295+Calculations!AF296+Clima!$F294)^2)+Coeficientes!$D$12)</f>
        <v>0</v>
      </c>
      <c r="AH296" s="22">
        <f>MIN(ET_Calcs!$M294,0.8*(Calculations!AJ295+Calculations!AF296+Clima!$F294-Calculations!AG296-Constantes!$D$14))</f>
        <v>0.29503477881123102</v>
      </c>
      <c r="AI296" s="22">
        <f>MAX(0,AJ295+AF296+Clima!$F294-Calculations!AG296-Calculations!AH296-Constantes!$E$24)</f>
        <v>0</v>
      </c>
      <c r="AJ296" s="22">
        <f>AJ295+AF296+Clima!$F294-Calculations!AG296-Calculations!AH296-Calculations!AI296</f>
        <v>41.323758694702811</v>
      </c>
      <c r="AK296" s="21"/>
    </row>
    <row r="297" spans="2:37" x14ac:dyDescent="0.25">
      <c r="B297" s="17"/>
      <c r="C297" s="22">
        <v>292</v>
      </c>
      <c r="D297" s="22">
        <f>ET_Calcs!$I295*((1-Constantes!$D$21)*ET_Calcs!$K295+ET_Calcs!$L295)</f>
        <v>1.9057517588013091</v>
      </c>
      <c r="E297" s="22">
        <f>MIN(D297*Constantes!$D$19,0.8*(H296+Clima!$F295-F297-G297-Constantes!$D$12))</f>
        <v>1.1275582232178909</v>
      </c>
      <c r="F297" s="22">
        <f>IF(Clima!$F295&gt;0.05*Constantes!$D$20,((Clima!$F295-0.05*Constantes!$D$20)^2)/(Clima!$F295+0.95*Constantes!$D$20),0)</f>
        <v>0</v>
      </c>
      <c r="G297" s="22">
        <f>MAX(0,H296+Clima!$F295-F297-Constantes!$D$11)</f>
        <v>0</v>
      </c>
      <c r="H297" s="22">
        <f>H296+Clima!$F295-F297-E297-G297</f>
        <v>27.512139612028271</v>
      </c>
      <c r="I297" s="20"/>
      <c r="J297" s="22">
        <v>292</v>
      </c>
      <c r="K297" s="22">
        <f>ET_Calcs!$I295*((1-Constantes!$E$21)*ET_Calcs!$K295+ET_Calcs!$L295)</f>
        <v>1.9057517588013091</v>
      </c>
      <c r="L297" s="22">
        <f>MIN(K297*Constantes!$E$19,0.8*(O296+Clima!$F295-M297-N297-Constantes!$D$12))</f>
        <v>1.1275582232178909</v>
      </c>
      <c r="M297" s="22">
        <f>IF(Clima!$F295&gt;0.05*Constantes!$E$20,((Clima!$F295-0.05*Constantes!$E$20)^2)/(Clima!$F295+0.95*Constantes!$E$20),0)</f>
        <v>0</v>
      </c>
      <c r="N297" s="22">
        <f>MAX(0,O296+Clima!$F295-M297-Constantes!$D$11)</f>
        <v>0</v>
      </c>
      <c r="O297" s="22">
        <f>O296+Clima!$F295-M297-L297-N297</f>
        <v>27.512139612028271</v>
      </c>
      <c r="P297" s="22">
        <f>P296+(Coeficientes!$D$22*N297-Q297)/Coeficientes!$D$23</f>
        <v>0</v>
      </c>
      <c r="Q297" s="22">
        <f>10*Coeficientes!$D$24*P296/Constantes!$E$29</f>
        <v>0</v>
      </c>
      <c r="R297" s="22">
        <f>10000*(M297+Q297)*Escenarios!$E$7/Escenarios!$E$8</f>
        <v>0</v>
      </c>
      <c r="S297" s="22">
        <f>MAX(0,Constantes!$D$15/((Calculations!V296+Calculations!R297+Clima!$F295)^2)+Coeficientes!$D$12)</f>
        <v>0</v>
      </c>
      <c r="T297" s="22">
        <f>MIN(ET_Calcs!$M295,0.8*(Calculations!V296+Calculations!R297+Clima!$F295-Calculations!S297-Constantes!$D$14))</f>
        <v>6.1864888298060805E-2</v>
      </c>
      <c r="U297" s="22">
        <f>MAX(0,V296+R297+Clima!$F295-Calculations!S297-Calculations!T297-Constantes!$E$24)</f>
        <v>0</v>
      </c>
      <c r="V297" s="22">
        <f>V296+R297+Clima!$F295-Calculations!S297-Calculations!T297-Calculations!U297</f>
        <v>41.265466222074515</v>
      </c>
      <c r="W297" s="20"/>
      <c r="X297" s="22">
        <v>292</v>
      </c>
      <c r="Y297" s="22">
        <f>ET_Calcs!$I295*((1-Constantes!$F$21)*ET_Calcs!$K295+ET_Calcs!$L295)</f>
        <v>1.9057517588013091</v>
      </c>
      <c r="Z297" s="22">
        <f>MIN(Y297*Constantes!$F$19,0.8*(AC296+Clima!$F295-AA297-AB297-Constantes!$D$12))</f>
        <v>1.1275582232178909</v>
      </c>
      <c r="AA297" s="22">
        <f>IF(Clima!$F295&gt;0.05*Constantes!$F$20,((Clima!$F295-0.05*Constantes!$F$20)^2)/(Clima!$F295+0.95*Constantes!$F$20),0)</f>
        <v>0</v>
      </c>
      <c r="AB297" s="22">
        <f>MAX(0,AC296+Clima!$F295-AA297-Constantes!$D$11)</f>
        <v>0</v>
      </c>
      <c r="AC297" s="22">
        <f>AC296+Clima!$F295-AA297-Z297-AB297</f>
        <v>27.512139612028271</v>
      </c>
      <c r="AD297" s="22">
        <f>AD296+(Coeficientes!$D$22*AB297-AE297)/Coeficientes!$D$23</f>
        <v>0</v>
      </c>
      <c r="AE297" s="22">
        <f>10*Coeficientes!$D$24*AD296/Constantes!$F$29</f>
        <v>0</v>
      </c>
      <c r="AF297" s="22">
        <f>10000*(AA297+AE297)*Escenarios!$F$7/Escenarios!$F$8</f>
        <v>0</v>
      </c>
      <c r="AG297" s="22">
        <f>MAX(0,Constantes!$D$15/((Calculations!AJ296+Calculations!AF297+Clima!$F295)^2)+Coeficientes!$D$12)</f>
        <v>0</v>
      </c>
      <c r="AH297" s="22">
        <f>MIN(ET_Calcs!$M295,0.8*(Calculations!AJ296+Calculations!AF297+Clima!$F295-Calculations!AG297-Constantes!$D$14))</f>
        <v>5.9006955762248486E-2</v>
      </c>
      <c r="AI297" s="22">
        <f>MAX(0,AJ296+AF297+Clima!$F295-Calculations!AG297-Calculations!AH297-Constantes!$E$24)</f>
        <v>0</v>
      </c>
      <c r="AJ297" s="22">
        <f>AJ296+AF297+Clima!$F295-Calculations!AG297-Calculations!AH297-Calculations!AI297</f>
        <v>41.264751738940561</v>
      </c>
      <c r="AK297" s="21"/>
    </row>
    <row r="298" spans="2:37" x14ac:dyDescent="0.25">
      <c r="B298" s="17"/>
      <c r="C298" s="22">
        <v>293</v>
      </c>
      <c r="D298" s="22">
        <f>ET_Calcs!$I296*((1-Constantes!$D$21)*ET_Calcs!$K296+ET_Calcs!$L296)</f>
        <v>1.9090330342430426</v>
      </c>
      <c r="E298" s="22">
        <f>MIN(D298*Constantes!$D$19,0.8*(H297+Clima!$F296-F298-G298-Constantes!$D$12))</f>
        <v>1.0097116896226168</v>
      </c>
      <c r="F298" s="22">
        <f>IF(Clima!$F296&gt;0.05*Constantes!$D$20,((Clima!$F296-0.05*Constantes!$D$20)^2)/(Clima!$F296+0.95*Constantes!$D$20),0)</f>
        <v>0</v>
      </c>
      <c r="G298" s="22">
        <f>MAX(0,H297+Clima!$F296-F298-Constantes!$D$11)</f>
        <v>0</v>
      </c>
      <c r="H298" s="22">
        <f>H297+Clima!$F296-F298-E298-G298</f>
        <v>26.502427922405655</v>
      </c>
      <c r="I298" s="20"/>
      <c r="J298" s="22">
        <v>293</v>
      </c>
      <c r="K298" s="22">
        <f>ET_Calcs!$I296*((1-Constantes!$E$21)*ET_Calcs!$K296+ET_Calcs!$L296)</f>
        <v>1.9090330342430426</v>
      </c>
      <c r="L298" s="22">
        <f>MIN(K298*Constantes!$E$19,0.8*(O297+Clima!$F296-M298-N298-Constantes!$D$12))</f>
        <v>1.0097116896226168</v>
      </c>
      <c r="M298" s="22">
        <f>IF(Clima!$F296&gt;0.05*Constantes!$E$20,((Clima!$F296-0.05*Constantes!$E$20)^2)/(Clima!$F296+0.95*Constantes!$E$20),0)</f>
        <v>0</v>
      </c>
      <c r="N298" s="22">
        <f>MAX(0,O297+Clima!$F296-M298-Constantes!$D$11)</f>
        <v>0</v>
      </c>
      <c r="O298" s="22">
        <f>O297+Clima!$F296-M298-L298-N298</f>
        <v>26.502427922405655</v>
      </c>
      <c r="P298" s="22">
        <f>P297+(Coeficientes!$D$22*N298-Q298)/Coeficientes!$D$23</f>
        <v>0</v>
      </c>
      <c r="Q298" s="22">
        <f>10*Coeficientes!$D$24*P297/Constantes!$E$29</f>
        <v>0</v>
      </c>
      <c r="R298" s="22">
        <f>10000*(M298+Q298)*Escenarios!$E$7/Escenarios!$E$8</f>
        <v>0</v>
      </c>
      <c r="S298" s="22">
        <f>MAX(0,Constantes!$D$15/((Calculations!V297+Calculations!R298+Clima!$F296)^2)+Coeficientes!$D$12)</f>
        <v>0</v>
      </c>
      <c r="T298" s="22">
        <f>MIN(ET_Calcs!$M296,0.8*(Calculations!V297+Calculations!R298+Clima!$F296-Calculations!S298-Constantes!$D$14))</f>
        <v>1.2372977659612162E-2</v>
      </c>
      <c r="U298" s="22">
        <f>MAX(0,V297+R298+Clima!$F296-Calculations!S298-Calculations!T298-Constantes!$E$24)</f>
        <v>0</v>
      </c>
      <c r="V298" s="22">
        <f>V297+R298+Clima!$F296-Calculations!S298-Calculations!T298-Calculations!U298</f>
        <v>41.253093244414906</v>
      </c>
      <c r="W298" s="20"/>
      <c r="X298" s="22">
        <v>293</v>
      </c>
      <c r="Y298" s="22">
        <f>ET_Calcs!$I296*((1-Constantes!$F$21)*ET_Calcs!$K296+ET_Calcs!$L296)</f>
        <v>1.9090330342430426</v>
      </c>
      <c r="Z298" s="22">
        <f>MIN(Y298*Constantes!$F$19,0.8*(AC297+Clima!$F296-AA298-AB298-Constantes!$D$12))</f>
        <v>1.0097116896226168</v>
      </c>
      <c r="AA298" s="22">
        <f>IF(Clima!$F296&gt;0.05*Constantes!$F$20,((Clima!$F296-0.05*Constantes!$F$20)^2)/(Clima!$F296+0.95*Constantes!$F$20),0)</f>
        <v>0</v>
      </c>
      <c r="AB298" s="22">
        <f>MAX(0,AC297+Clima!$F296-AA298-Constantes!$D$11)</f>
        <v>0</v>
      </c>
      <c r="AC298" s="22">
        <f>AC297+Clima!$F296-AA298-Z298-AB298</f>
        <v>26.502427922405655</v>
      </c>
      <c r="AD298" s="22">
        <f>AD297+(Coeficientes!$D$22*AB298-AE298)/Coeficientes!$D$23</f>
        <v>0</v>
      </c>
      <c r="AE298" s="22">
        <f>10*Coeficientes!$D$24*AD297/Constantes!$F$29</f>
        <v>0</v>
      </c>
      <c r="AF298" s="22">
        <f>10000*(AA298+AE298)*Escenarios!$F$7/Escenarios!$F$8</f>
        <v>0</v>
      </c>
      <c r="AG298" s="22">
        <f>MAX(0,Constantes!$D$15/((Calculations!AJ297+Calculations!AF298+Clima!$F296)^2)+Coeficientes!$D$12)</f>
        <v>0</v>
      </c>
      <c r="AH298" s="22">
        <f>MIN(ET_Calcs!$M296,0.8*(Calculations!AJ297+Calculations!AF298+Clima!$F296-Calculations!AG298-Constantes!$D$14))</f>
        <v>1.180139115244856E-2</v>
      </c>
      <c r="AI298" s="22">
        <f>MAX(0,AJ297+AF298+Clima!$F296-Calculations!AG298-Calculations!AH298-Constantes!$E$24)</f>
        <v>0</v>
      </c>
      <c r="AJ298" s="22">
        <f>AJ297+AF298+Clima!$F296-Calculations!AG298-Calculations!AH298-Calculations!AI298</f>
        <v>41.252950347788115</v>
      </c>
      <c r="AK298" s="21"/>
    </row>
    <row r="299" spans="2:37" x14ac:dyDescent="0.25">
      <c r="B299" s="17"/>
      <c r="C299" s="22">
        <v>294</v>
      </c>
      <c r="D299" s="22">
        <f>ET_Calcs!$I297*((1-Constantes!$D$21)*ET_Calcs!$K297+ET_Calcs!$L297)</f>
        <v>1.9121950947625914</v>
      </c>
      <c r="E299" s="22">
        <f>MIN(D299*Constantes!$D$19,0.8*(H298+Clima!$F297-F299-G299-Constantes!$D$12))</f>
        <v>0.20194233792452396</v>
      </c>
      <c r="F299" s="22">
        <f>IF(Clima!$F297&gt;0.05*Constantes!$D$20,((Clima!$F297-0.05*Constantes!$D$20)^2)/(Clima!$F297+0.95*Constantes!$D$20),0)</f>
        <v>0</v>
      </c>
      <c r="G299" s="22">
        <f>MAX(0,H298+Clima!$F297-F299-Constantes!$D$11)</f>
        <v>0</v>
      </c>
      <c r="H299" s="22">
        <f>H298+Clima!$F297-F299-E299-G299</f>
        <v>26.30048558448113</v>
      </c>
      <c r="I299" s="20"/>
      <c r="J299" s="22">
        <v>294</v>
      </c>
      <c r="K299" s="22">
        <f>ET_Calcs!$I297*((1-Constantes!$E$21)*ET_Calcs!$K297+ET_Calcs!$L297)</f>
        <v>1.9121950947625914</v>
      </c>
      <c r="L299" s="22">
        <f>MIN(K299*Constantes!$E$19,0.8*(O298+Clima!$F297-M299-N299-Constantes!$D$12))</f>
        <v>0.20194233792452396</v>
      </c>
      <c r="M299" s="22">
        <f>IF(Clima!$F297&gt;0.05*Constantes!$E$20,((Clima!$F297-0.05*Constantes!$E$20)^2)/(Clima!$F297+0.95*Constantes!$E$20),0)</f>
        <v>0</v>
      </c>
      <c r="N299" s="22">
        <f>MAX(0,O298+Clima!$F297-M299-Constantes!$D$11)</f>
        <v>0</v>
      </c>
      <c r="O299" s="22">
        <f>O298+Clima!$F297-M299-L299-N299</f>
        <v>26.30048558448113</v>
      </c>
      <c r="P299" s="22">
        <f>P298+(Coeficientes!$D$22*N299-Q299)/Coeficientes!$D$23</f>
        <v>0</v>
      </c>
      <c r="Q299" s="22">
        <f>10*Coeficientes!$D$24*P298/Constantes!$E$29</f>
        <v>0</v>
      </c>
      <c r="R299" s="22">
        <f>10000*(M299+Q299)*Escenarios!$E$7/Escenarios!$E$8</f>
        <v>0</v>
      </c>
      <c r="S299" s="22">
        <f>MAX(0,Constantes!$D$15/((Calculations!V298+Calculations!R299+Clima!$F297)^2)+Coeficientes!$D$12)</f>
        <v>0</v>
      </c>
      <c r="T299" s="22">
        <f>MIN(ET_Calcs!$M297,0.8*(Calculations!V298+Calculations!R299+Clima!$F297-Calculations!S299-Constantes!$D$14))</f>
        <v>2.4745955319247061E-3</v>
      </c>
      <c r="U299" s="22">
        <f>MAX(0,V298+R299+Clima!$F297-Calculations!S299-Calculations!T299-Constantes!$E$24)</f>
        <v>0</v>
      </c>
      <c r="V299" s="22">
        <f>V298+R299+Clima!$F297-Calculations!S299-Calculations!T299-Calculations!U299</f>
        <v>41.250618648882984</v>
      </c>
      <c r="W299" s="20"/>
      <c r="X299" s="22">
        <v>294</v>
      </c>
      <c r="Y299" s="22">
        <f>ET_Calcs!$I297*((1-Constantes!$F$21)*ET_Calcs!$K297+ET_Calcs!$L297)</f>
        <v>1.9121950947625914</v>
      </c>
      <c r="Z299" s="22">
        <f>MIN(Y299*Constantes!$F$19,0.8*(AC298+Clima!$F297-AA299-AB299-Constantes!$D$12))</f>
        <v>0.20194233792452396</v>
      </c>
      <c r="AA299" s="22">
        <f>IF(Clima!$F297&gt;0.05*Constantes!$F$20,((Clima!$F297-0.05*Constantes!$F$20)^2)/(Clima!$F297+0.95*Constantes!$F$20),0)</f>
        <v>0</v>
      </c>
      <c r="AB299" s="22">
        <f>MAX(0,AC298+Clima!$F297-AA299-Constantes!$D$11)</f>
        <v>0</v>
      </c>
      <c r="AC299" s="22">
        <f>AC298+Clima!$F297-AA299-Z299-AB299</f>
        <v>26.30048558448113</v>
      </c>
      <c r="AD299" s="22">
        <f>AD298+(Coeficientes!$D$22*AB299-AE299)/Coeficientes!$D$23</f>
        <v>0</v>
      </c>
      <c r="AE299" s="22">
        <f>10*Coeficientes!$D$24*AD298/Constantes!$F$29</f>
        <v>0</v>
      </c>
      <c r="AF299" s="22">
        <f>10000*(AA299+AE299)*Escenarios!$F$7/Escenarios!$F$8</f>
        <v>0</v>
      </c>
      <c r="AG299" s="22">
        <f>MAX(0,Constantes!$D$15/((Calculations!AJ298+Calculations!AF299+Clima!$F297)^2)+Coeficientes!$D$12)</f>
        <v>0</v>
      </c>
      <c r="AH299" s="22">
        <f>MIN(ET_Calcs!$M297,0.8*(Calculations!AJ298+Calculations!AF299+Clima!$F297-Calculations!AG299-Constantes!$D$14))</f>
        <v>2.3602782304919857E-3</v>
      </c>
      <c r="AI299" s="22">
        <f>MAX(0,AJ298+AF299+Clima!$F297-Calculations!AG299-Calculations!AH299-Constantes!$E$24)</f>
        <v>0</v>
      </c>
      <c r="AJ299" s="22">
        <f>AJ298+AF299+Clima!$F297-Calculations!AG299-Calculations!AH299-Calculations!AI299</f>
        <v>41.250590069557624</v>
      </c>
      <c r="AK299" s="21"/>
    </row>
    <row r="300" spans="2:37" x14ac:dyDescent="0.25">
      <c r="B300" s="17"/>
      <c r="C300" s="22">
        <v>295</v>
      </c>
      <c r="D300" s="22">
        <f>ET_Calcs!$I298*((1-Constantes!$D$21)*ET_Calcs!$K298+ET_Calcs!$L298)</f>
        <v>1.9152395027412832</v>
      </c>
      <c r="E300" s="22">
        <f>MIN(D300*Constantes!$D$19,0.8*(H299+Clima!$F298-F300-G300-Constantes!$D$12))</f>
        <v>4.038846758490422E-2</v>
      </c>
      <c r="F300" s="22">
        <f>IF(Clima!$F298&gt;0.05*Constantes!$D$20,((Clima!$F298-0.05*Constantes!$D$20)^2)/(Clima!$F298+0.95*Constantes!$D$20),0)</f>
        <v>0</v>
      </c>
      <c r="G300" s="22">
        <f>MAX(0,H299+Clima!$F298-F300-Constantes!$D$11)</f>
        <v>0</v>
      </c>
      <c r="H300" s="22">
        <f>H299+Clima!$F298-F300-E300-G300</f>
        <v>26.260097116896226</v>
      </c>
      <c r="I300" s="20"/>
      <c r="J300" s="22">
        <v>295</v>
      </c>
      <c r="K300" s="22">
        <f>ET_Calcs!$I298*((1-Constantes!$E$21)*ET_Calcs!$K298+ET_Calcs!$L298)</f>
        <v>1.9152395027412832</v>
      </c>
      <c r="L300" s="22">
        <f>MIN(K300*Constantes!$E$19,0.8*(O299+Clima!$F298-M300-N300-Constantes!$D$12))</f>
        <v>4.038846758490422E-2</v>
      </c>
      <c r="M300" s="22">
        <f>IF(Clima!$F298&gt;0.05*Constantes!$E$20,((Clima!$F298-0.05*Constantes!$E$20)^2)/(Clima!$F298+0.95*Constantes!$E$20),0)</f>
        <v>0</v>
      </c>
      <c r="N300" s="22">
        <f>MAX(0,O299+Clima!$F298-M300-Constantes!$D$11)</f>
        <v>0</v>
      </c>
      <c r="O300" s="22">
        <f>O299+Clima!$F298-M300-L300-N300</f>
        <v>26.260097116896226</v>
      </c>
      <c r="P300" s="22">
        <f>P299+(Coeficientes!$D$22*N300-Q300)/Coeficientes!$D$23</f>
        <v>0</v>
      </c>
      <c r="Q300" s="22">
        <f>10*Coeficientes!$D$24*P299/Constantes!$E$29</f>
        <v>0</v>
      </c>
      <c r="R300" s="22">
        <f>10000*(M300+Q300)*Escenarios!$E$7/Escenarios!$E$8</f>
        <v>0</v>
      </c>
      <c r="S300" s="22">
        <f>MAX(0,Constantes!$D$15/((Calculations!V299+Calculations!R300+Clima!$F298)^2)+Coeficientes!$D$12)</f>
        <v>0</v>
      </c>
      <c r="T300" s="22">
        <f>MIN(ET_Calcs!$M298,0.8*(Calculations!V299+Calculations!R300+Clima!$F298-Calculations!S300-Constantes!$D$14))</f>
        <v>4.9491910638721492E-4</v>
      </c>
      <c r="U300" s="22">
        <f>MAX(0,V299+R300+Clima!$F298-Calculations!S300-Calculations!T300-Constantes!$E$24)</f>
        <v>0</v>
      </c>
      <c r="V300" s="22">
        <f>V299+R300+Clima!$F298-Calculations!S300-Calculations!T300-Calculations!U300</f>
        <v>41.250123729776597</v>
      </c>
      <c r="W300" s="20"/>
      <c r="X300" s="22">
        <v>295</v>
      </c>
      <c r="Y300" s="22">
        <f>ET_Calcs!$I298*((1-Constantes!$F$21)*ET_Calcs!$K298+ET_Calcs!$L298)</f>
        <v>1.9152395027412832</v>
      </c>
      <c r="Z300" s="22">
        <f>MIN(Y300*Constantes!$F$19,0.8*(AC299+Clima!$F298-AA300-AB300-Constantes!$D$12))</f>
        <v>4.038846758490422E-2</v>
      </c>
      <c r="AA300" s="22">
        <f>IF(Clima!$F298&gt;0.05*Constantes!$F$20,((Clima!$F298-0.05*Constantes!$F$20)^2)/(Clima!$F298+0.95*Constantes!$F$20),0)</f>
        <v>0</v>
      </c>
      <c r="AB300" s="22">
        <f>MAX(0,AC299+Clima!$F298-AA300-Constantes!$D$11)</f>
        <v>0</v>
      </c>
      <c r="AC300" s="22">
        <f>AC299+Clima!$F298-AA300-Z300-AB300</f>
        <v>26.260097116896226</v>
      </c>
      <c r="AD300" s="22">
        <f>AD299+(Coeficientes!$D$22*AB300-AE300)/Coeficientes!$D$23</f>
        <v>0</v>
      </c>
      <c r="AE300" s="22">
        <f>10*Coeficientes!$D$24*AD299/Constantes!$F$29</f>
        <v>0</v>
      </c>
      <c r="AF300" s="22">
        <f>10000*(AA300+AE300)*Escenarios!$F$7/Escenarios!$F$8</f>
        <v>0</v>
      </c>
      <c r="AG300" s="22">
        <f>MAX(0,Constantes!$D$15/((Calculations!AJ299+Calculations!AF300+Clima!$F298)^2)+Coeficientes!$D$12)</f>
        <v>0</v>
      </c>
      <c r="AH300" s="22">
        <f>MIN(ET_Calcs!$M298,0.8*(Calculations!AJ299+Calculations!AF300+Clima!$F298-Calculations!AG300-Constantes!$D$14))</f>
        <v>4.7205564609953399E-4</v>
      </c>
      <c r="AI300" s="22">
        <f>MAX(0,AJ299+AF300+Clima!$F298-Calculations!AG300-Calculations!AH300-Constantes!$E$24)</f>
        <v>0</v>
      </c>
      <c r="AJ300" s="22">
        <f>AJ299+AF300+Clima!$F298-Calculations!AG300-Calculations!AH300-Calculations!AI300</f>
        <v>41.250118013911525</v>
      </c>
      <c r="AK300" s="21"/>
    </row>
    <row r="301" spans="2:37" x14ac:dyDescent="0.25">
      <c r="B301" s="17"/>
      <c r="C301" s="22">
        <v>296</v>
      </c>
      <c r="D301" s="22">
        <f>ET_Calcs!$I299*((1-Constantes!$D$21)*ET_Calcs!$K299+ET_Calcs!$L299)</f>
        <v>1.9181679093746842</v>
      </c>
      <c r="E301" s="22">
        <f>MIN(D301*Constantes!$D$19,0.8*(H300+Clima!$F299-F301-G301-Constantes!$D$12))</f>
        <v>8.0776935169808439E-3</v>
      </c>
      <c r="F301" s="22">
        <f>IF(Clima!$F299&gt;0.05*Constantes!$D$20,((Clima!$F299-0.05*Constantes!$D$20)^2)/(Clima!$F299+0.95*Constantes!$D$20),0)</f>
        <v>0</v>
      </c>
      <c r="G301" s="22">
        <f>MAX(0,H300+Clima!$F299-F301-Constantes!$D$11)</f>
        <v>0</v>
      </c>
      <c r="H301" s="22">
        <f>H300+Clima!$F299-F301-E301-G301</f>
        <v>26.252019423379245</v>
      </c>
      <c r="I301" s="20"/>
      <c r="J301" s="22">
        <v>296</v>
      </c>
      <c r="K301" s="22">
        <f>ET_Calcs!$I299*((1-Constantes!$E$21)*ET_Calcs!$K299+ET_Calcs!$L299)</f>
        <v>1.9181679093746842</v>
      </c>
      <c r="L301" s="22">
        <f>MIN(K301*Constantes!$E$19,0.8*(O300+Clima!$F299-M301-N301-Constantes!$D$12))</f>
        <v>8.0776935169808439E-3</v>
      </c>
      <c r="M301" s="22">
        <f>IF(Clima!$F299&gt;0.05*Constantes!$E$20,((Clima!$F299-0.05*Constantes!$E$20)^2)/(Clima!$F299+0.95*Constantes!$E$20),0)</f>
        <v>0</v>
      </c>
      <c r="N301" s="22">
        <f>MAX(0,O300+Clima!$F299-M301-Constantes!$D$11)</f>
        <v>0</v>
      </c>
      <c r="O301" s="22">
        <f>O300+Clima!$F299-M301-L301-N301</f>
        <v>26.252019423379245</v>
      </c>
      <c r="P301" s="22">
        <f>P300+(Coeficientes!$D$22*N301-Q301)/Coeficientes!$D$23</f>
        <v>0</v>
      </c>
      <c r="Q301" s="22">
        <f>10*Coeficientes!$D$24*P300/Constantes!$E$29</f>
        <v>0</v>
      </c>
      <c r="R301" s="22">
        <f>10000*(M301+Q301)*Escenarios!$E$7/Escenarios!$E$8</f>
        <v>0</v>
      </c>
      <c r="S301" s="22">
        <f>MAX(0,Constantes!$D$15/((Calculations!V300+Calculations!R301+Clima!$F299)^2)+Coeficientes!$D$12)</f>
        <v>0</v>
      </c>
      <c r="T301" s="22">
        <f>MIN(ET_Calcs!$M299,0.8*(Calculations!V300+Calculations!R301+Clima!$F299-Calculations!S301-Constantes!$D$14))</f>
        <v>9.8983821277442996E-5</v>
      </c>
      <c r="U301" s="22">
        <f>MAX(0,V300+R301+Clima!$F299-Calculations!S301-Calculations!T301-Constantes!$E$24)</f>
        <v>0</v>
      </c>
      <c r="V301" s="22">
        <f>V300+R301+Clima!$F299-Calculations!S301-Calculations!T301-Calculations!U301</f>
        <v>41.250024745955322</v>
      </c>
      <c r="W301" s="20"/>
      <c r="X301" s="22">
        <v>296</v>
      </c>
      <c r="Y301" s="22">
        <f>ET_Calcs!$I299*((1-Constantes!$F$21)*ET_Calcs!$K299+ET_Calcs!$L299)</f>
        <v>1.9181679093746842</v>
      </c>
      <c r="Z301" s="22">
        <f>MIN(Y301*Constantes!$F$19,0.8*(AC300+Clima!$F299-AA301-AB301-Constantes!$D$12))</f>
        <v>8.0776935169808439E-3</v>
      </c>
      <c r="AA301" s="22">
        <f>IF(Clima!$F299&gt;0.05*Constantes!$F$20,((Clima!$F299-0.05*Constantes!$F$20)^2)/(Clima!$F299+0.95*Constantes!$F$20),0)</f>
        <v>0</v>
      </c>
      <c r="AB301" s="22">
        <f>MAX(0,AC300+Clima!$F299-AA301-Constantes!$D$11)</f>
        <v>0</v>
      </c>
      <c r="AC301" s="22">
        <f>AC300+Clima!$F299-AA301-Z301-AB301</f>
        <v>26.252019423379245</v>
      </c>
      <c r="AD301" s="22">
        <f>AD300+(Coeficientes!$D$22*AB301-AE301)/Coeficientes!$D$23</f>
        <v>0</v>
      </c>
      <c r="AE301" s="22">
        <f>10*Coeficientes!$D$24*AD300/Constantes!$F$29</f>
        <v>0</v>
      </c>
      <c r="AF301" s="22">
        <f>10000*(AA301+AE301)*Escenarios!$F$7/Escenarios!$F$8</f>
        <v>0</v>
      </c>
      <c r="AG301" s="22">
        <f>MAX(0,Constantes!$D$15/((Calculations!AJ300+Calculations!AF301+Clima!$F299)^2)+Coeficientes!$D$12)</f>
        <v>0</v>
      </c>
      <c r="AH301" s="22">
        <f>MIN(ET_Calcs!$M299,0.8*(Calculations!AJ300+Calculations!AF301+Clima!$F299-Calculations!AG301-Constantes!$D$14))</f>
        <v>9.4411129219906803E-5</v>
      </c>
      <c r="AI301" s="22">
        <f>MAX(0,AJ300+AF301+Clima!$F299-Calculations!AG301-Calculations!AH301-Constantes!$E$24)</f>
        <v>0</v>
      </c>
      <c r="AJ301" s="22">
        <f>AJ300+AF301+Clima!$F299-Calculations!AG301-Calculations!AH301-Calculations!AI301</f>
        <v>41.250023602782306</v>
      </c>
      <c r="AK301" s="21"/>
    </row>
    <row r="302" spans="2:37" x14ac:dyDescent="0.25">
      <c r="B302" s="17"/>
      <c r="C302" s="22">
        <v>297</v>
      </c>
      <c r="D302" s="22">
        <f>ET_Calcs!$I300*((1-Constantes!$D$21)*ET_Calcs!$K300+ET_Calcs!$L300)</f>
        <v>1.9002318569105272</v>
      </c>
      <c r="E302" s="22">
        <f>MIN(D302*Constantes!$D$19,0.8*(H301+Clima!$F300-F302-G302-Constantes!$D$12))</f>
        <v>1.6155387033961689E-3</v>
      </c>
      <c r="F302" s="22">
        <f>IF(Clima!$F300&gt;0.05*Constantes!$D$20,((Clima!$F300-0.05*Constantes!$D$20)^2)/(Clima!$F300+0.95*Constantes!$D$20),0)</f>
        <v>0</v>
      </c>
      <c r="G302" s="22">
        <f>MAX(0,H301+Clima!$F300-F302-Constantes!$D$11)</f>
        <v>0</v>
      </c>
      <c r="H302" s="22">
        <f>H301+Clima!$F300-F302-E302-G302</f>
        <v>26.250403884675848</v>
      </c>
      <c r="I302" s="20"/>
      <c r="J302" s="22">
        <v>297</v>
      </c>
      <c r="K302" s="22">
        <f>ET_Calcs!$I300*((1-Constantes!$E$21)*ET_Calcs!$K300+ET_Calcs!$L300)</f>
        <v>1.9002318569105272</v>
      </c>
      <c r="L302" s="22">
        <f>MIN(K302*Constantes!$E$19,0.8*(O301+Clima!$F300-M302-N302-Constantes!$D$12))</f>
        <v>1.6155387033961689E-3</v>
      </c>
      <c r="M302" s="22">
        <f>IF(Clima!$F300&gt;0.05*Constantes!$E$20,((Clima!$F300-0.05*Constantes!$E$20)^2)/(Clima!$F300+0.95*Constantes!$E$20),0)</f>
        <v>0</v>
      </c>
      <c r="N302" s="22">
        <f>MAX(0,O301+Clima!$F300-M302-Constantes!$D$11)</f>
        <v>0</v>
      </c>
      <c r="O302" s="22">
        <f>O301+Clima!$F300-M302-L302-N302</f>
        <v>26.250403884675848</v>
      </c>
      <c r="P302" s="22">
        <f>P301+(Coeficientes!$D$22*N302-Q302)/Coeficientes!$D$23</f>
        <v>0</v>
      </c>
      <c r="Q302" s="22">
        <f>10*Coeficientes!$D$24*P301/Constantes!$E$29</f>
        <v>0</v>
      </c>
      <c r="R302" s="22">
        <f>10000*(M302+Q302)*Escenarios!$E$7/Escenarios!$E$8</f>
        <v>0</v>
      </c>
      <c r="S302" s="22">
        <f>MAX(0,Constantes!$D$15/((Calculations!V301+Calculations!R302+Clima!$F300)^2)+Coeficientes!$D$12)</f>
        <v>0</v>
      </c>
      <c r="T302" s="22">
        <f>MIN(ET_Calcs!$M300,0.8*(Calculations!V301+Calculations!R302+Clima!$F300-Calculations!S302-Constantes!$D$14))</f>
        <v>1.9796764257762336E-5</v>
      </c>
      <c r="U302" s="22">
        <f>MAX(0,V301+R302+Clima!$F300-Calculations!S302-Calculations!T302-Constantes!$E$24)</f>
        <v>0</v>
      </c>
      <c r="V302" s="22">
        <f>V301+R302+Clima!$F300-Calculations!S302-Calculations!T302-Calculations!U302</f>
        <v>41.250004949191066</v>
      </c>
      <c r="W302" s="20"/>
      <c r="X302" s="22">
        <v>297</v>
      </c>
      <c r="Y302" s="22">
        <f>ET_Calcs!$I300*((1-Constantes!$F$21)*ET_Calcs!$K300+ET_Calcs!$L300)</f>
        <v>1.9002318569105272</v>
      </c>
      <c r="Z302" s="22">
        <f>MIN(Y302*Constantes!$F$19,0.8*(AC301+Clima!$F300-AA302-AB302-Constantes!$D$12))</f>
        <v>1.6155387033961689E-3</v>
      </c>
      <c r="AA302" s="22">
        <f>IF(Clima!$F300&gt;0.05*Constantes!$F$20,((Clima!$F300-0.05*Constantes!$F$20)^2)/(Clima!$F300+0.95*Constantes!$F$20),0)</f>
        <v>0</v>
      </c>
      <c r="AB302" s="22">
        <f>MAX(0,AC301+Clima!$F300-AA302-Constantes!$D$11)</f>
        <v>0</v>
      </c>
      <c r="AC302" s="22">
        <f>AC301+Clima!$F300-AA302-Z302-AB302</f>
        <v>26.250403884675848</v>
      </c>
      <c r="AD302" s="22">
        <f>AD301+(Coeficientes!$D$22*AB302-AE302)/Coeficientes!$D$23</f>
        <v>0</v>
      </c>
      <c r="AE302" s="22">
        <f>10*Coeficientes!$D$24*AD301/Constantes!$F$29</f>
        <v>0</v>
      </c>
      <c r="AF302" s="22">
        <f>10000*(AA302+AE302)*Escenarios!$F$7/Escenarios!$F$8</f>
        <v>0</v>
      </c>
      <c r="AG302" s="22">
        <f>MAX(0,Constantes!$D$15/((Calculations!AJ301+Calculations!AF302+Clima!$F300)^2)+Coeficientes!$D$12)</f>
        <v>0</v>
      </c>
      <c r="AH302" s="22">
        <f>MIN(ET_Calcs!$M300,0.8*(Calculations!AJ301+Calculations!AF302+Clima!$F300-Calculations!AG302-Constantes!$D$14))</f>
        <v>1.8882225845118228E-5</v>
      </c>
      <c r="AI302" s="22">
        <f>MAX(0,AJ301+AF302+Clima!$F300-Calculations!AG302-Calculations!AH302-Constantes!$E$24)</f>
        <v>0</v>
      </c>
      <c r="AJ302" s="22">
        <f>AJ301+AF302+Clima!$F300-Calculations!AG302-Calculations!AH302-Calculations!AI302</f>
        <v>41.250004720556461</v>
      </c>
      <c r="AK302" s="21"/>
    </row>
    <row r="303" spans="2:37" x14ac:dyDescent="0.25">
      <c r="B303" s="17"/>
      <c r="C303" s="22">
        <v>298</v>
      </c>
      <c r="D303" s="22">
        <f>ET_Calcs!$I301*((1-Constantes!$D$21)*ET_Calcs!$K301+ET_Calcs!$L301)</f>
        <v>1.9859977642347497</v>
      </c>
      <c r="E303" s="22">
        <f>MIN(D303*Constantes!$D$19,0.8*(H302+Clima!$F301-F303-G303-Constantes!$D$12))</f>
        <v>3.2310774067809692E-4</v>
      </c>
      <c r="F303" s="22">
        <f>IF(Clima!$F301&gt;0.05*Constantes!$D$20,((Clima!$F301-0.05*Constantes!$D$20)^2)/(Clima!$F301+0.95*Constantes!$D$20),0)</f>
        <v>0</v>
      </c>
      <c r="G303" s="22">
        <f>MAX(0,H302+Clima!$F301-F303-Constantes!$D$11)</f>
        <v>0</v>
      </c>
      <c r="H303" s="22">
        <f>H302+Clima!$F301-F303-E303-G303</f>
        <v>26.250080776935171</v>
      </c>
      <c r="I303" s="20"/>
      <c r="J303" s="22">
        <v>298</v>
      </c>
      <c r="K303" s="22">
        <f>ET_Calcs!$I301*((1-Constantes!$E$21)*ET_Calcs!$K301+ET_Calcs!$L301)</f>
        <v>1.9859977642347497</v>
      </c>
      <c r="L303" s="22">
        <f>MIN(K303*Constantes!$E$19,0.8*(O302+Clima!$F301-M303-N303-Constantes!$D$12))</f>
        <v>3.2310774067809692E-4</v>
      </c>
      <c r="M303" s="22">
        <f>IF(Clima!$F301&gt;0.05*Constantes!$E$20,((Clima!$F301-0.05*Constantes!$E$20)^2)/(Clima!$F301+0.95*Constantes!$E$20),0)</f>
        <v>0</v>
      </c>
      <c r="N303" s="22">
        <f>MAX(0,O302+Clima!$F301-M303-Constantes!$D$11)</f>
        <v>0</v>
      </c>
      <c r="O303" s="22">
        <f>O302+Clima!$F301-M303-L303-N303</f>
        <v>26.250080776935171</v>
      </c>
      <c r="P303" s="22">
        <f>P302+(Coeficientes!$D$22*N303-Q303)/Coeficientes!$D$23</f>
        <v>0</v>
      </c>
      <c r="Q303" s="22">
        <f>10*Coeficientes!$D$24*P302/Constantes!$E$29</f>
        <v>0</v>
      </c>
      <c r="R303" s="22">
        <f>10000*(M303+Q303)*Escenarios!$E$7/Escenarios!$E$8</f>
        <v>0</v>
      </c>
      <c r="S303" s="22">
        <f>MAX(0,Constantes!$D$15/((Calculations!V302+Calculations!R303+Clima!$F301)^2)+Coeficientes!$D$12)</f>
        <v>0</v>
      </c>
      <c r="T303" s="22">
        <f>MIN(ET_Calcs!$M301,0.8*(Calculations!V302+Calculations!R303+Clima!$F301-Calculations!S303-Constantes!$D$14))</f>
        <v>3.9593528526893351E-6</v>
      </c>
      <c r="U303" s="22">
        <f>MAX(0,V302+R303+Clima!$F301-Calculations!S303-Calculations!T303-Constantes!$E$24)</f>
        <v>0</v>
      </c>
      <c r="V303" s="22">
        <f>V302+R303+Clima!$F301-Calculations!S303-Calculations!T303-Calculations!U303</f>
        <v>41.250000989838213</v>
      </c>
      <c r="W303" s="20"/>
      <c r="X303" s="22">
        <v>298</v>
      </c>
      <c r="Y303" s="22">
        <f>ET_Calcs!$I301*((1-Constantes!$F$21)*ET_Calcs!$K301+ET_Calcs!$L301)</f>
        <v>1.9859977642347497</v>
      </c>
      <c r="Z303" s="22">
        <f>MIN(Y303*Constantes!$F$19,0.8*(AC302+Clima!$F301-AA303-AB303-Constantes!$D$12))</f>
        <v>3.2310774067809692E-4</v>
      </c>
      <c r="AA303" s="22">
        <f>IF(Clima!$F301&gt;0.05*Constantes!$F$20,((Clima!$F301-0.05*Constantes!$F$20)^2)/(Clima!$F301+0.95*Constantes!$F$20),0)</f>
        <v>0</v>
      </c>
      <c r="AB303" s="22">
        <f>MAX(0,AC302+Clima!$F301-AA303-Constantes!$D$11)</f>
        <v>0</v>
      </c>
      <c r="AC303" s="22">
        <f>AC302+Clima!$F301-AA303-Z303-AB303</f>
        <v>26.250080776935171</v>
      </c>
      <c r="AD303" s="22">
        <f>AD302+(Coeficientes!$D$22*AB303-AE303)/Coeficientes!$D$23</f>
        <v>0</v>
      </c>
      <c r="AE303" s="22">
        <f>10*Coeficientes!$D$24*AD302/Constantes!$F$29</f>
        <v>0</v>
      </c>
      <c r="AF303" s="22">
        <f>10000*(AA303+AE303)*Escenarios!$F$7/Escenarios!$F$8</f>
        <v>0</v>
      </c>
      <c r="AG303" s="22">
        <f>MAX(0,Constantes!$D$15/((Calculations!AJ302+Calculations!AF303+Clima!$F301)^2)+Coeficientes!$D$12)</f>
        <v>0</v>
      </c>
      <c r="AH303" s="22">
        <f>MIN(ET_Calcs!$M301,0.8*(Calculations!AJ302+Calculations!AF303+Clima!$F301-Calculations!AG303-Constantes!$D$14))</f>
        <v>3.7764451690236456E-6</v>
      </c>
      <c r="AI303" s="22">
        <f>MAX(0,AJ302+AF303+Clima!$F301-Calculations!AG303-Calculations!AH303-Constantes!$E$24)</f>
        <v>0</v>
      </c>
      <c r="AJ303" s="22">
        <f>AJ302+AF303+Clima!$F301-Calculations!AG303-Calculations!AH303-Calculations!AI303</f>
        <v>41.250000944111292</v>
      </c>
      <c r="AK303" s="21"/>
    </row>
    <row r="304" spans="2:37" x14ac:dyDescent="0.25">
      <c r="B304" s="17"/>
      <c r="C304" s="22">
        <v>299</v>
      </c>
      <c r="D304" s="22">
        <f>ET_Calcs!$I302*((1-Constantes!$D$21)*ET_Calcs!$K302+ET_Calcs!$L302)</f>
        <v>1.8742446764243188</v>
      </c>
      <c r="E304" s="22">
        <f>MIN(D304*Constantes!$D$19,0.8*(H303+Clima!$F302-F304-G304-Constantes!$D$12))</f>
        <v>6.4621548136756243E-5</v>
      </c>
      <c r="F304" s="22">
        <f>IF(Clima!$F302&gt;0.05*Constantes!$D$20,((Clima!$F302-0.05*Constantes!$D$20)^2)/(Clima!$F302+0.95*Constantes!$D$20),0)</f>
        <v>0</v>
      </c>
      <c r="G304" s="22">
        <f>MAX(0,H303+Clima!$F302-F304-Constantes!$D$11)</f>
        <v>0</v>
      </c>
      <c r="H304" s="22">
        <f>H303+Clima!$F302-F304-E304-G304</f>
        <v>26.250016155387033</v>
      </c>
      <c r="I304" s="20"/>
      <c r="J304" s="22">
        <v>299</v>
      </c>
      <c r="K304" s="22">
        <f>ET_Calcs!$I302*((1-Constantes!$E$21)*ET_Calcs!$K302+ET_Calcs!$L302)</f>
        <v>1.8742446764243188</v>
      </c>
      <c r="L304" s="22">
        <f>MIN(K304*Constantes!$E$19,0.8*(O303+Clima!$F302-M304-N304-Constantes!$D$12))</f>
        <v>6.4621548136756243E-5</v>
      </c>
      <c r="M304" s="22">
        <f>IF(Clima!$F302&gt;0.05*Constantes!$E$20,((Clima!$F302-0.05*Constantes!$E$20)^2)/(Clima!$F302+0.95*Constantes!$E$20),0)</f>
        <v>0</v>
      </c>
      <c r="N304" s="22">
        <f>MAX(0,O303+Clima!$F302-M304-Constantes!$D$11)</f>
        <v>0</v>
      </c>
      <c r="O304" s="22">
        <f>O303+Clima!$F302-M304-L304-N304</f>
        <v>26.250016155387033</v>
      </c>
      <c r="P304" s="22">
        <f>P303+(Coeficientes!$D$22*N304-Q304)/Coeficientes!$D$23</f>
        <v>0</v>
      </c>
      <c r="Q304" s="22">
        <f>10*Coeficientes!$D$24*P303/Constantes!$E$29</f>
        <v>0</v>
      </c>
      <c r="R304" s="22">
        <f>10000*(M304+Q304)*Escenarios!$E$7/Escenarios!$E$8</f>
        <v>0</v>
      </c>
      <c r="S304" s="22">
        <f>MAX(0,Constantes!$D$15/((Calculations!V303+Calculations!R304+Clima!$F302)^2)+Coeficientes!$D$12)</f>
        <v>0</v>
      </c>
      <c r="T304" s="22">
        <f>MIN(ET_Calcs!$M302,0.8*(Calculations!V303+Calculations!R304+Clima!$F302-Calculations!S304-Constantes!$D$14))</f>
        <v>7.9187057053786705E-7</v>
      </c>
      <c r="U304" s="22">
        <f>MAX(0,V303+R304+Clima!$F302-Calculations!S304-Calculations!T304-Constantes!$E$24)</f>
        <v>0</v>
      </c>
      <c r="V304" s="22">
        <f>V303+R304+Clima!$F302-Calculations!S304-Calculations!T304-Calculations!U304</f>
        <v>41.250000197967644</v>
      </c>
      <c r="W304" s="20"/>
      <c r="X304" s="22">
        <v>299</v>
      </c>
      <c r="Y304" s="22">
        <f>ET_Calcs!$I302*((1-Constantes!$F$21)*ET_Calcs!$K302+ET_Calcs!$L302)</f>
        <v>1.8742446764243188</v>
      </c>
      <c r="Z304" s="22">
        <f>MIN(Y304*Constantes!$F$19,0.8*(AC303+Clima!$F302-AA304-AB304-Constantes!$D$12))</f>
        <v>6.4621548136756243E-5</v>
      </c>
      <c r="AA304" s="22">
        <f>IF(Clima!$F302&gt;0.05*Constantes!$F$20,((Clima!$F302-0.05*Constantes!$F$20)^2)/(Clima!$F302+0.95*Constantes!$F$20),0)</f>
        <v>0</v>
      </c>
      <c r="AB304" s="22">
        <f>MAX(0,AC303+Clima!$F302-AA304-Constantes!$D$11)</f>
        <v>0</v>
      </c>
      <c r="AC304" s="22">
        <f>AC303+Clima!$F302-AA304-Z304-AB304</f>
        <v>26.250016155387033</v>
      </c>
      <c r="AD304" s="22">
        <f>AD303+(Coeficientes!$D$22*AB304-AE304)/Coeficientes!$D$23</f>
        <v>0</v>
      </c>
      <c r="AE304" s="22">
        <f>10*Coeficientes!$D$24*AD303/Constantes!$F$29</f>
        <v>0</v>
      </c>
      <c r="AF304" s="22">
        <f>10000*(AA304+AE304)*Escenarios!$F$7/Escenarios!$F$8</f>
        <v>0</v>
      </c>
      <c r="AG304" s="22">
        <f>MAX(0,Constantes!$D$15/((Calculations!AJ303+Calculations!AF304+Clima!$F302)^2)+Coeficientes!$D$12)</f>
        <v>0</v>
      </c>
      <c r="AH304" s="22">
        <f>MIN(ET_Calcs!$M302,0.8*(Calculations!AJ303+Calculations!AF304+Clima!$F302-Calculations!AG304-Constantes!$D$14))</f>
        <v>7.5528903380472918E-7</v>
      </c>
      <c r="AI304" s="22">
        <f>MAX(0,AJ303+AF304+Clima!$F302-Calculations!AG304-Calculations!AH304-Constantes!$E$24)</f>
        <v>0</v>
      </c>
      <c r="AJ304" s="22">
        <f>AJ303+AF304+Clima!$F302-Calculations!AG304-Calculations!AH304-Calculations!AI304</f>
        <v>41.250000188822256</v>
      </c>
      <c r="AK304" s="21"/>
    </row>
    <row r="305" spans="2:37" x14ac:dyDescent="0.25">
      <c r="B305" s="17"/>
      <c r="C305" s="22">
        <v>300</v>
      </c>
      <c r="D305" s="22">
        <f>ET_Calcs!$I303*((1-Constantes!$D$21)*ET_Calcs!$K303+ET_Calcs!$L303)</f>
        <v>1.9547977061177841</v>
      </c>
      <c r="E305" s="22">
        <f>MIN(D305*Constantes!$D$19,0.8*(H304+Clima!$F303-F305-G305-Constantes!$D$12))</f>
        <v>1.2924309626782816E-5</v>
      </c>
      <c r="F305" s="22">
        <f>IF(Clima!$F303&gt;0.05*Constantes!$D$20,((Clima!$F303-0.05*Constantes!$D$20)^2)/(Clima!$F303+0.95*Constantes!$D$20),0)</f>
        <v>0</v>
      </c>
      <c r="G305" s="22">
        <f>MAX(0,H304+Clima!$F303-F305-Constantes!$D$11)</f>
        <v>0</v>
      </c>
      <c r="H305" s="22">
        <f>H304+Clima!$F303-F305-E305-G305</f>
        <v>26.250003231077407</v>
      </c>
      <c r="I305" s="20"/>
      <c r="J305" s="22">
        <v>300</v>
      </c>
      <c r="K305" s="22">
        <f>ET_Calcs!$I303*((1-Constantes!$E$21)*ET_Calcs!$K303+ET_Calcs!$L303)</f>
        <v>1.9547977061177841</v>
      </c>
      <c r="L305" s="22">
        <f>MIN(K305*Constantes!$E$19,0.8*(O304+Clima!$F303-M305-N305-Constantes!$D$12))</f>
        <v>1.2924309626782816E-5</v>
      </c>
      <c r="M305" s="22">
        <f>IF(Clima!$F303&gt;0.05*Constantes!$E$20,((Clima!$F303-0.05*Constantes!$E$20)^2)/(Clima!$F303+0.95*Constantes!$E$20),0)</f>
        <v>0</v>
      </c>
      <c r="N305" s="22">
        <f>MAX(0,O304+Clima!$F303-M305-Constantes!$D$11)</f>
        <v>0</v>
      </c>
      <c r="O305" s="22">
        <f>O304+Clima!$F303-M305-L305-N305</f>
        <v>26.250003231077407</v>
      </c>
      <c r="P305" s="22">
        <f>P304+(Coeficientes!$D$22*N305-Q305)/Coeficientes!$D$23</f>
        <v>0</v>
      </c>
      <c r="Q305" s="22">
        <f>10*Coeficientes!$D$24*P304/Constantes!$E$29</f>
        <v>0</v>
      </c>
      <c r="R305" s="22">
        <f>10000*(M305+Q305)*Escenarios!$E$7/Escenarios!$E$8</f>
        <v>0</v>
      </c>
      <c r="S305" s="22">
        <f>MAX(0,Constantes!$D$15/((Calculations!V304+Calculations!R305+Clima!$F303)^2)+Coeficientes!$D$12)</f>
        <v>0</v>
      </c>
      <c r="T305" s="22">
        <f>MIN(ET_Calcs!$M303,0.8*(Calculations!V304+Calculations!R305+Clima!$F303-Calculations!S305-Constantes!$D$14))</f>
        <v>1.583741152444418E-7</v>
      </c>
      <c r="U305" s="22">
        <f>MAX(0,V304+R305+Clima!$F303-Calculations!S305-Calculations!T305-Constantes!$E$24)</f>
        <v>0</v>
      </c>
      <c r="V305" s="22">
        <f>V304+R305+Clima!$F303-Calculations!S305-Calculations!T305-Calculations!U305</f>
        <v>41.25000003959353</v>
      </c>
      <c r="W305" s="20"/>
      <c r="X305" s="22">
        <v>300</v>
      </c>
      <c r="Y305" s="22">
        <f>ET_Calcs!$I303*((1-Constantes!$F$21)*ET_Calcs!$K303+ET_Calcs!$L303)</f>
        <v>1.9547977061177841</v>
      </c>
      <c r="Z305" s="22">
        <f>MIN(Y305*Constantes!$F$19,0.8*(AC304+Clima!$F303-AA305-AB305-Constantes!$D$12))</f>
        <v>1.2924309626782816E-5</v>
      </c>
      <c r="AA305" s="22">
        <f>IF(Clima!$F303&gt;0.05*Constantes!$F$20,((Clima!$F303-0.05*Constantes!$F$20)^2)/(Clima!$F303+0.95*Constantes!$F$20),0)</f>
        <v>0</v>
      </c>
      <c r="AB305" s="22">
        <f>MAX(0,AC304+Clima!$F303-AA305-Constantes!$D$11)</f>
        <v>0</v>
      </c>
      <c r="AC305" s="22">
        <f>AC304+Clima!$F303-AA305-Z305-AB305</f>
        <v>26.250003231077407</v>
      </c>
      <c r="AD305" s="22">
        <f>AD304+(Coeficientes!$D$22*AB305-AE305)/Coeficientes!$D$23</f>
        <v>0</v>
      </c>
      <c r="AE305" s="22">
        <f>10*Coeficientes!$D$24*AD304/Constantes!$F$29</f>
        <v>0</v>
      </c>
      <c r="AF305" s="22">
        <f>10000*(AA305+AE305)*Escenarios!$F$7/Escenarios!$F$8</f>
        <v>0</v>
      </c>
      <c r="AG305" s="22">
        <f>MAX(0,Constantes!$D$15/((Calculations!AJ304+Calculations!AF305+Clima!$F303)^2)+Coeficientes!$D$12)</f>
        <v>0</v>
      </c>
      <c r="AH305" s="22">
        <f>MIN(ET_Calcs!$M303,0.8*(Calculations!AJ304+Calculations!AF305+Clima!$F303-Calculations!AG305-Constantes!$D$14))</f>
        <v>1.5105780448720907E-7</v>
      </c>
      <c r="AI305" s="22">
        <f>MAX(0,AJ304+AF305+Clima!$F303-Calculations!AG305-Calculations!AH305-Constantes!$E$24)</f>
        <v>0</v>
      </c>
      <c r="AJ305" s="22">
        <f>AJ304+AF305+Clima!$F303-Calculations!AG305-Calculations!AH305-Calculations!AI305</f>
        <v>41.250000037764451</v>
      </c>
      <c r="AK305" s="21"/>
    </row>
    <row r="306" spans="2:37" x14ac:dyDescent="0.25">
      <c r="B306" s="17"/>
      <c r="C306" s="22">
        <v>301</v>
      </c>
      <c r="D306" s="22">
        <f>ET_Calcs!$I304*((1-Constantes!$D$21)*ET_Calcs!$K304+ET_Calcs!$L304)</f>
        <v>1.9519927819617275</v>
      </c>
      <c r="E306" s="22">
        <f>MIN(D306*Constantes!$D$19,0.8*(H305+Clima!$F304-F306-G306-Constantes!$D$12))</f>
        <v>2.5848619259249975E-6</v>
      </c>
      <c r="F306" s="22">
        <f>IF(Clima!$F304&gt;0.05*Constantes!$D$20,((Clima!$F304-0.05*Constantes!$D$20)^2)/(Clima!$F304+0.95*Constantes!$D$20),0)</f>
        <v>0</v>
      </c>
      <c r="G306" s="22">
        <f>MAX(0,H305+Clima!$F304-F306-Constantes!$D$11)</f>
        <v>0</v>
      </c>
      <c r="H306" s="22">
        <f>H305+Clima!$F304-F306-E306-G306</f>
        <v>26.250000646215483</v>
      </c>
      <c r="I306" s="20"/>
      <c r="J306" s="22">
        <v>301</v>
      </c>
      <c r="K306" s="22">
        <f>ET_Calcs!$I304*((1-Constantes!$E$21)*ET_Calcs!$K304+ET_Calcs!$L304)</f>
        <v>1.9519927819617275</v>
      </c>
      <c r="L306" s="22">
        <f>MIN(K306*Constantes!$E$19,0.8*(O305+Clima!$F304-M306-N306-Constantes!$D$12))</f>
        <v>2.5848619259249975E-6</v>
      </c>
      <c r="M306" s="22">
        <f>IF(Clima!$F304&gt;0.05*Constantes!$E$20,((Clima!$F304-0.05*Constantes!$E$20)^2)/(Clima!$F304+0.95*Constantes!$E$20),0)</f>
        <v>0</v>
      </c>
      <c r="N306" s="22">
        <f>MAX(0,O305+Clima!$F304-M306-Constantes!$D$11)</f>
        <v>0</v>
      </c>
      <c r="O306" s="22">
        <f>O305+Clima!$F304-M306-L306-N306</f>
        <v>26.250000646215483</v>
      </c>
      <c r="P306" s="22">
        <f>P305+(Coeficientes!$D$22*N306-Q306)/Coeficientes!$D$23</f>
        <v>0</v>
      </c>
      <c r="Q306" s="22">
        <f>10*Coeficientes!$D$24*P305/Constantes!$E$29</f>
        <v>0</v>
      </c>
      <c r="R306" s="22">
        <f>10000*(M306+Q306)*Escenarios!$E$7/Escenarios!$E$8</f>
        <v>0</v>
      </c>
      <c r="S306" s="22">
        <f>MAX(0,Constantes!$D$15/((Calculations!V305+Calculations!R306+Clima!$F304)^2)+Coeficientes!$D$12)</f>
        <v>0</v>
      </c>
      <c r="T306" s="22">
        <f>MIN(ET_Calcs!$M304,0.8*(Calculations!V305+Calculations!R306+Clima!$F304-Calculations!S306-Constantes!$D$14))</f>
        <v>3.1674824185756735E-8</v>
      </c>
      <c r="U306" s="22">
        <f>MAX(0,V305+R306+Clima!$F304-Calculations!S306-Calculations!T306-Constantes!$E$24)</f>
        <v>0</v>
      </c>
      <c r="V306" s="22">
        <f>V305+R306+Clima!$F304-Calculations!S306-Calculations!T306-Calculations!U306</f>
        <v>41.250000007918707</v>
      </c>
      <c r="W306" s="20"/>
      <c r="X306" s="22">
        <v>301</v>
      </c>
      <c r="Y306" s="22">
        <f>ET_Calcs!$I304*((1-Constantes!$F$21)*ET_Calcs!$K304+ET_Calcs!$L304)</f>
        <v>1.9519927819617275</v>
      </c>
      <c r="Z306" s="22">
        <f>MIN(Y306*Constantes!$F$19,0.8*(AC305+Clima!$F304-AA306-AB306-Constantes!$D$12))</f>
        <v>2.5848619259249975E-6</v>
      </c>
      <c r="AA306" s="22">
        <f>IF(Clima!$F304&gt;0.05*Constantes!$F$20,((Clima!$F304-0.05*Constantes!$F$20)^2)/(Clima!$F304+0.95*Constantes!$F$20),0)</f>
        <v>0</v>
      </c>
      <c r="AB306" s="22">
        <f>MAX(0,AC305+Clima!$F304-AA306-Constantes!$D$11)</f>
        <v>0</v>
      </c>
      <c r="AC306" s="22">
        <f>AC305+Clima!$F304-AA306-Z306-AB306</f>
        <v>26.250000646215483</v>
      </c>
      <c r="AD306" s="22">
        <f>AD305+(Coeficientes!$D$22*AB306-AE306)/Coeficientes!$D$23</f>
        <v>0</v>
      </c>
      <c r="AE306" s="22">
        <f>10*Coeficientes!$D$24*AD305/Constantes!$F$29</f>
        <v>0</v>
      </c>
      <c r="AF306" s="22">
        <f>10000*(AA306+AE306)*Escenarios!$F$7/Escenarios!$F$8</f>
        <v>0</v>
      </c>
      <c r="AG306" s="22">
        <f>MAX(0,Constantes!$D$15/((Calculations!AJ305+Calculations!AF306+Clima!$F304)^2)+Coeficientes!$D$12)</f>
        <v>0</v>
      </c>
      <c r="AH306" s="22">
        <f>MIN(ET_Calcs!$M304,0.8*(Calculations!AJ305+Calculations!AF306+Clima!$F304-Calculations!AG306-Constantes!$D$14))</f>
        <v>3.0211560897441815E-8</v>
      </c>
      <c r="AI306" s="22">
        <f>MAX(0,AJ305+AF306+Clima!$F304-Calculations!AG306-Calculations!AH306-Constantes!$E$24)</f>
        <v>0</v>
      </c>
      <c r="AJ306" s="22">
        <f>AJ305+AF306+Clima!$F304-Calculations!AG306-Calculations!AH306-Calculations!AI306</f>
        <v>41.250000007552892</v>
      </c>
      <c r="AK306" s="21"/>
    </row>
    <row r="307" spans="2:37" x14ac:dyDescent="0.25">
      <c r="B307" s="17"/>
      <c r="C307" s="22">
        <v>302</v>
      </c>
      <c r="D307" s="22">
        <f>ET_Calcs!$I305*((1-Constantes!$D$21)*ET_Calcs!$K305+ET_Calcs!$L305)</f>
        <v>1.8863984310856154</v>
      </c>
      <c r="E307" s="22">
        <f>MIN(D307*Constantes!$D$19,0.8*(H306+Clima!$F305-F307-G307-Constantes!$D$12))</f>
        <v>5.1697238632186784E-7</v>
      </c>
      <c r="F307" s="22">
        <f>IF(Clima!$F305&gt;0.05*Constantes!$D$20,((Clima!$F305-0.05*Constantes!$D$20)^2)/(Clima!$F305+0.95*Constantes!$D$20),0)</f>
        <v>0</v>
      </c>
      <c r="G307" s="22">
        <f>MAX(0,H306+Clima!$F305-F307-Constantes!$D$11)</f>
        <v>0</v>
      </c>
      <c r="H307" s="22">
        <f>H306+Clima!$F305-F307-E307-G307</f>
        <v>26.250000129243098</v>
      </c>
      <c r="I307" s="20"/>
      <c r="J307" s="22">
        <v>302</v>
      </c>
      <c r="K307" s="22">
        <f>ET_Calcs!$I305*((1-Constantes!$E$21)*ET_Calcs!$K305+ET_Calcs!$L305)</f>
        <v>1.8863984310856154</v>
      </c>
      <c r="L307" s="22">
        <f>MIN(K307*Constantes!$E$19,0.8*(O306+Clima!$F305-M307-N307-Constantes!$D$12))</f>
        <v>5.1697238632186784E-7</v>
      </c>
      <c r="M307" s="22">
        <f>IF(Clima!$F305&gt;0.05*Constantes!$E$20,((Clima!$F305-0.05*Constantes!$E$20)^2)/(Clima!$F305+0.95*Constantes!$E$20),0)</f>
        <v>0</v>
      </c>
      <c r="N307" s="22">
        <f>MAX(0,O306+Clima!$F305-M307-Constantes!$D$11)</f>
        <v>0</v>
      </c>
      <c r="O307" s="22">
        <f>O306+Clima!$F305-M307-L307-N307</f>
        <v>26.250000129243098</v>
      </c>
      <c r="P307" s="22">
        <f>P306+(Coeficientes!$D$22*N307-Q307)/Coeficientes!$D$23</f>
        <v>0</v>
      </c>
      <c r="Q307" s="22">
        <f>10*Coeficientes!$D$24*P306/Constantes!$E$29</f>
        <v>0</v>
      </c>
      <c r="R307" s="22">
        <f>10000*(M307+Q307)*Escenarios!$E$7/Escenarios!$E$8</f>
        <v>0</v>
      </c>
      <c r="S307" s="22">
        <f>MAX(0,Constantes!$D$15/((Calculations!V306+Calculations!R307+Clima!$F305)^2)+Coeficientes!$D$12)</f>
        <v>0</v>
      </c>
      <c r="T307" s="22">
        <f>MIN(ET_Calcs!$M305,0.8*(Calculations!V306+Calculations!R307+Clima!$F305-Calculations!S307-Constantes!$D$14))</f>
        <v>6.3349659740197244E-9</v>
      </c>
      <c r="U307" s="22">
        <f>MAX(0,V306+R307+Clima!$F305-Calculations!S307-Calculations!T307-Constantes!$E$24)</f>
        <v>0</v>
      </c>
      <c r="V307" s="22">
        <f>V306+R307+Clima!$F305-Calculations!S307-Calculations!T307-Calculations!U307</f>
        <v>41.250000001583743</v>
      </c>
      <c r="W307" s="20"/>
      <c r="X307" s="22">
        <v>302</v>
      </c>
      <c r="Y307" s="22">
        <f>ET_Calcs!$I305*((1-Constantes!$F$21)*ET_Calcs!$K305+ET_Calcs!$L305)</f>
        <v>1.8863984310856154</v>
      </c>
      <c r="Z307" s="22">
        <f>MIN(Y307*Constantes!$F$19,0.8*(AC306+Clima!$F305-AA307-AB307-Constantes!$D$12))</f>
        <v>5.1697238632186784E-7</v>
      </c>
      <c r="AA307" s="22">
        <f>IF(Clima!$F305&gt;0.05*Constantes!$F$20,((Clima!$F305-0.05*Constantes!$F$20)^2)/(Clima!$F305+0.95*Constantes!$F$20),0)</f>
        <v>0</v>
      </c>
      <c r="AB307" s="22">
        <f>MAX(0,AC306+Clima!$F305-AA307-Constantes!$D$11)</f>
        <v>0</v>
      </c>
      <c r="AC307" s="22">
        <f>AC306+Clima!$F305-AA307-Z307-AB307</f>
        <v>26.250000129243098</v>
      </c>
      <c r="AD307" s="22">
        <f>AD306+(Coeficientes!$D$22*AB307-AE307)/Coeficientes!$D$23</f>
        <v>0</v>
      </c>
      <c r="AE307" s="22">
        <f>10*Coeficientes!$D$24*AD306/Constantes!$F$29</f>
        <v>0</v>
      </c>
      <c r="AF307" s="22">
        <f>10000*(AA307+AE307)*Escenarios!$F$7/Escenarios!$F$8</f>
        <v>0</v>
      </c>
      <c r="AG307" s="22">
        <f>MAX(0,Constantes!$D$15/((Calculations!AJ306+Calculations!AF307+Clima!$F305)^2)+Coeficientes!$D$12)</f>
        <v>0</v>
      </c>
      <c r="AH307" s="22">
        <f>MIN(ET_Calcs!$M305,0.8*(Calculations!AJ306+Calculations!AF307+Clima!$F305-Calculations!AG307-Constantes!$D$14))</f>
        <v>6.04231331635674E-9</v>
      </c>
      <c r="AI307" s="22">
        <f>MAX(0,AJ306+AF307+Clima!$F305-Calculations!AG307-Calculations!AH307-Constantes!$E$24)</f>
        <v>0</v>
      </c>
      <c r="AJ307" s="22">
        <f>AJ306+AF307+Clima!$F305-Calculations!AG307-Calculations!AH307-Calculations!AI307</f>
        <v>41.250000001510578</v>
      </c>
      <c r="AK307" s="21"/>
    </row>
    <row r="308" spans="2:37" x14ac:dyDescent="0.25">
      <c r="B308" s="17"/>
      <c r="C308" s="22">
        <v>303</v>
      </c>
      <c r="D308" s="22">
        <f>ET_Calcs!$I306*((1-Constantes!$D$21)*ET_Calcs!$K306+ET_Calcs!$L306)</f>
        <v>2.0243962783221092</v>
      </c>
      <c r="E308" s="22">
        <f>MIN(D308*Constantes!$D$19,0.8*(H307+Clima!$F306-F308-G308-Constantes!$D$12))</f>
        <v>1.0339447840124195E-7</v>
      </c>
      <c r="F308" s="22">
        <f>IF(Clima!$F306&gt;0.05*Constantes!$D$20,((Clima!$F306-0.05*Constantes!$D$20)^2)/(Clima!$F306+0.95*Constantes!$D$20),0)</f>
        <v>0</v>
      </c>
      <c r="G308" s="22">
        <f>MAX(0,H307+Clima!$F306-F308-Constantes!$D$11)</f>
        <v>0</v>
      </c>
      <c r="H308" s="22">
        <f>H307+Clima!$F306-F308-E308-G308</f>
        <v>26.250000025848621</v>
      </c>
      <c r="I308" s="20"/>
      <c r="J308" s="22">
        <v>303</v>
      </c>
      <c r="K308" s="22">
        <f>ET_Calcs!$I306*((1-Constantes!$E$21)*ET_Calcs!$K306+ET_Calcs!$L306)</f>
        <v>2.0243962783221092</v>
      </c>
      <c r="L308" s="22">
        <f>MIN(K308*Constantes!$E$19,0.8*(O307+Clima!$F306-M308-N308-Constantes!$D$12))</f>
        <v>1.0339447840124195E-7</v>
      </c>
      <c r="M308" s="22">
        <f>IF(Clima!$F306&gt;0.05*Constantes!$E$20,((Clima!$F306-0.05*Constantes!$E$20)^2)/(Clima!$F306+0.95*Constantes!$E$20),0)</f>
        <v>0</v>
      </c>
      <c r="N308" s="22">
        <f>MAX(0,O307+Clima!$F306-M308-Constantes!$D$11)</f>
        <v>0</v>
      </c>
      <c r="O308" s="22">
        <f>O307+Clima!$F306-M308-L308-N308</f>
        <v>26.250000025848621</v>
      </c>
      <c r="P308" s="22">
        <f>P307+(Coeficientes!$D$22*N308-Q308)/Coeficientes!$D$23</f>
        <v>0</v>
      </c>
      <c r="Q308" s="22">
        <f>10*Coeficientes!$D$24*P307/Constantes!$E$29</f>
        <v>0</v>
      </c>
      <c r="R308" s="22">
        <f>10000*(M308+Q308)*Escenarios!$E$7/Escenarios!$E$8</f>
        <v>0</v>
      </c>
      <c r="S308" s="22">
        <f>MAX(0,Constantes!$D$15/((Calculations!V307+Calculations!R308+Clima!$F306)^2)+Coeficientes!$D$12)</f>
        <v>0</v>
      </c>
      <c r="T308" s="22">
        <f>MIN(ET_Calcs!$M306,0.8*(Calculations!V307+Calculations!R308+Clima!$F306-Calculations!S308-Constantes!$D$14))</f>
        <v>1.266994331672322E-9</v>
      </c>
      <c r="U308" s="22">
        <f>MAX(0,V307+R308+Clima!$F306-Calculations!S308-Calculations!T308-Constantes!$E$24)</f>
        <v>0</v>
      </c>
      <c r="V308" s="22">
        <f>V307+R308+Clima!$F306-Calculations!S308-Calculations!T308-Calculations!U308</f>
        <v>41.250000000316746</v>
      </c>
      <c r="W308" s="20"/>
      <c r="X308" s="22">
        <v>303</v>
      </c>
      <c r="Y308" s="22">
        <f>ET_Calcs!$I306*((1-Constantes!$F$21)*ET_Calcs!$K306+ET_Calcs!$L306)</f>
        <v>2.0243962783221092</v>
      </c>
      <c r="Z308" s="22">
        <f>MIN(Y308*Constantes!$F$19,0.8*(AC307+Clima!$F306-AA308-AB308-Constantes!$D$12))</f>
        <v>1.0339447840124195E-7</v>
      </c>
      <c r="AA308" s="22">
        <f>IF(Clima!$F306&gt;0.05*Constantes!$F$20,((Clima!$F306-0.05*Constantes!$F$20)^2)/(Clima!$F306+0.95*Constantes!$F$20),0)</f>
        <v>0</v>
      </c>
      <c r="AB308" s="22">
        <f>MAX(0,AC307+Clima!$F306-AA308-Constantes!$D$11)</f>
        <v>0</v>
      </c>
      <c r="AC308" s="22">
        <f>AC307+Clima!$F306-AA308-Z308-AB308</f>
        <v>26.250000025848621</v>
      </c>
      <c r="AD308" s="22">
        <f>AD307+(Coeficientes!$D$22*AB308-AE308)/Coeficientes!$D$23</f>
        <v>0</v>
      </c>
      <c r="AE308" s="22">
        <f>10*Coeficientes!$D$24*AD307/Constantes!$F$29</f>
        <v>0</v>
      </c>
      <c r="AF308" s="22">
        <f>10000*(AA308+AE308)*Escenarios!$F$7/Escenarios!$F$8</f>
        <v>0</v>
      </c>
      <c r="AG308" s="22">
        <f>MAX(0,Constantes!$D$15/((Calculations!AJ307+Calculations!AF308+Clima!$F306)^2)+Coeficientes!$D$12)</f>
        <v>0</v>
      </c>
      <c r="AH308" s="22">
        <f>MIN(ET_Calcs!$M306,0.8*(Calculations!AJ307+Calculations!AF308+Clima!$F306-Calculations!AG308-Constantes!$D$14))</f>
        <v>1.208462663271348E-9</v>
      </c>
      <c r="AI308" s="22">
        <f>MAX(0,AJ307+AF308+Clima!$F306-Calculations!AG308-Calculations!AH308-Constantes!$E$24)</f>
        <v>0</v>
      </c>
      <c r="AJ308" s="22">
        <f>AJ307+AF308+Clima!$F306-Calculations!AG308-Calculations!AH308-Calculations!AI308</f>
        <v>41.250000000302116</v>
      </c>
      <c r="AK308" s="21"/>
    </row>
    <row r="309" spans="2:37" x14ac:dyDescent="0.25">
      <c r="B309" s="17"/>
      <c r="C309" s="22">
        <v>304</v>
      </c>
      <c r="D309" s="22">
        <f>ET_Calcs!$I307*((1-Constantes!$D$21)*ET_Calcs!$K307+ET_Calcs!$L307)</f>
        <v>2.0422421291190709</v>
      </c>
      <c r="E309" s="22">
        <f>MIN(D309*Constantes!$D$19,0.8*(H308+Clima!$F307-F309-G309-Constantes!$D$12))</f>
        <v>2.0678896817116765E-8</v>
      </c>
      <c r="F309" s="22">
        <f>IF(Clima!$F307&gt;0.05*Constantes!$D$20,((Clima!$F307-0.05*Constantes!$D$20)^2)/(Clima!$F307+0.95*Constantes!$D$20),0)</f>
        <v>0</v>
      </c>
      <c r="G309" s="22">
        <f>MAX(0,H308+Clima!$F307-F309-Constantes!$D$11)</f>
        <v>0</v>
      </c>
      <c r="H309" s="22">
        <f>H308+Clima!$F307-F309-E309-G309</f>
        <v>26.250000005169724</v>
      </c>
      <c r="I309" s="20"/>
      <c r="J309" s="22">
        <v>304</v>
      </c>
      <c r="K309" s="22">
        <f>ET_Calcs!$I307*((1-Constantes!$E$21)*ET_Calcs!$K307+ET_Calcs!$L307)</f>
        <v>2.0422421291190709</v>
      </c>
      <c r="L309" s="22">
        <f>MIN(K309*Constantes!$E$19,0.8*(O308+Clima!$F307-M309-N309-Constantes!$D$12))</f>
        <v>2.0678896817116765E-8</v>
      </c>
      <c r="M309" s="22">
        <f>IF(Clima!$F307&gt;0.05*Constantes!$E$20,((Clima!$F307-0.05*Constantes!$E$20)^2)/(Clima!$F307+0.95*Constantes!$E$20),0)</f>
        <v>0</v>
      </c>
      <c r="N309" s="22">
        <f>MAX(0,O308+Clima!$F307-M309-Constantes!$D$11)</f>
        <v>0</v>
      </c>
      <c r="O309" s="22">
        <f>O308+Clima!$F307-M309-L309-N309</f>
        <v>26.250000005169724</v>
      </c>
      <c r="P309" s="22">
        <f>P308+(Coeficientes!$D$22*N309-Q309)/Coeficientes!$D$23</f>
        <v>0</v>
      </c>
      <c r="Q309" s="22">
        <f>10*Coeficientes!$D$24*P308/Constantes!$E$29</f>
        <v>0</v>
      </c>
      <c r="R309" s="22">
        <f>10000*(M309+Q309)*Escenarios!$E$7/Escenarios!$E$8</f>
        <v>0</v>
      </c>
      <c r="S309" s="22">
        <f>MAX(0,Constantes!$D$15/((Calculations!V308+Calculations!R309+Clima!$F307)^2)+Coeficientes!$D$12)</f>
        <v>0</v>
      </c>
      <c r="T309" s="22">
        <f>MIN(ET_Calcs!$M307,0.8*(Calculations!V308+Calculations!R309+Clima!$F307-Calculations!S309-Constantes!$D$14))</f>
        <v>2.5339659259770998E-10</v>
      </c>
      <c r="U309" s="22">
        <f>MAX(0,V308+R309+Clima!$F307-Calculations!S309-Calculations!T309-Constantes!$E$24)</f>
        <v>0</v>
      </c>
      <c r="V309" s="22">
        <f>V308+R309+Clima!$F307-Calculations!S309-Calculations!T309-Calculations!U309</f>
        <v>41.250000000063352</v>
      </c>
      <c r="W309" s="20"/>
      <c r="X309" s="22">
        <v>304</v>
      </c>
      <c r="Y309" s="22">
        <f>ET_Calcs!$I307*((1-Constantes!$F$21)*ET_Calcs!$K307+ET_Calcs!$L307)</f>
        <v>2.0422421291190709</v>
      </c>
      <c r="Z309" s="22">
        <f>MIN(Y309*Constantes!$F$19,0.8*(AC308+Clima!$F307-AA309-AB309-Constantes!$D$12))</f>
        <v>2.0678896817116765E-8</v>
      </c>
      <c r="AA309" s="22">
        <f>IF(Clima!$F307&gt;0.05*Constantes!$F$20,((Clima!$F307-0.05*Constantes!$F$20)^2)/(Clima!$F307+0.95*Constantes!$F$20),0)</f>
        <v>0</v>
      </c>
      <c r="AB309" s="22">
        <f>MAX(0,AC308+Clima!$F307-AA309-Constantes!$D$11)</f>
        <v>0</v>
      </c>
      <c r="AC309" s="22">
        <f>AC308+Clima!$F307-AA309-Z309-AB309</f>
        <v>26.250000005169724</v>
      </c>
      <c r="AD309" s="22">
        <f>AD308+(Coeficientes!$D$22*AB309-AE309)/Coeficientes!$D$23</f>
        <v>0</v>
      </c>
      <c r="AE309" s="22">
        <f>10*Coeficientes!$D$24*AD308/Constantes!$F$29</f>
        <v>0</v>
      </c>
      <c r="AF309" s="22">
        <f>10000*(AA309+AE309)*Escenarios!$F$7/Escenarios!$F$8</f>
        <v>0</v>
      </c>
      <c r="AG309" s="22">
        <f>MAX(0,Constantes!$D$15/((Calculations!AJ308+Calculations!AF309+Clima!$F307)^2)+Coeficientes!$D$12)</f>
        <v>0</v>
      </c>
      <c r="AH309" s="22">
        <f>MIN(ET_Calcs!$M307,0.8*(Calculations!AJ308+Calculations!AF309+Clima!$F307-Calculations!AG309-Constantes!$D$14))</f>
        <v>2.4169253265426963E-10</v>
      </c>
      <c r="AI309" s="22">
        <f>MAX(0,AJ308+AF309+Clima!$F307-Calculations!AG309-Calculations!AH309-Constantes!$E$24)</f>
        <v>0</v>
      </c>
      <c r="AJ309" s="22">
        <f>AJ308+AF309+Clima!$F307-Calculations!AG309-Calculations!AH309-Calculations!AI309</f>
        <v>41.250000000060425</v>
      </c>
      <c r="AK309" s="21"/>
    </row>
    <row r="310" spans="2:37" x14ac:dyDescent="0.25">
      <c r="B310" s="17"/>
      <c r="C310" s="22">
        <v>305</v>
      </c>
      <c r="D310" s="22">
        <f>ET_Calcs!$I308*((1-Constantes!$D$21)*ET_Calcs!$K308+ET_Calcs!$L308)</f>
        <v>2.0547837698679063</v>
      </c>
      <c r="E310" s="22">
        <f>MIN(D310*Constantes!$D$19,0.8*(H309+Clima!$F308-F310-G310-Constantes!$D$12))</f>
        <v>0.16000000413577881</v>
      </c>
      <c r="F310" s="22">
        <f>IF(Clima!$F308&gt;0.05*Constantes!$D$20,((Clima!$F308-0.05*Constantes!$D$20)^2)/(Clima!$F308+0.95*Constantes!$D$20),0)</f>
        <v>0</v>
      </c>
      <c r="G310" s="22">
        <f>MAX(0,H309+Clima!$F308-F310-Constantes!$D$11)</f>
        <v>0</v>
      </c>
      <c r="H310" s="22">
        <f>H309+Clima!$F308-F310-E310-G310</f>
        <v>26.290000001033945</v>
      </c>
      <c r="I310" s="20"/>
      <c r="J310" s="22">
        <v>305</v>
      </c>
      <c r="K310" s="22">
        <f>ET_Calcs!$I308*((1-Constantes!$E$21)*ET_Calcs!$K308+ET_Calcs!$L308)</f>
        <v>2.0547837698679063</v>
      </c>
      <c r="L310" s="22">
        <f>MIN(K310*Constantes!$E$19,0.8*(O309+Clima!$F308-M310-N310-Constantes!$D$12))</f>
        <v>0.16000000413577881</v>
      </c>
      <c r="M310" s="22">
        <f>IF(Clima!$F308&gt;0.05*Constantes!$E$20,((Clima!$F308-0.05*Constantes!$E$20)^2)/(Clima!$F308+0.95*Constantes!$E$20),0)</f>
        <v>0</v>
      </c>
      <c r="N310" s="22">
        <f>MAX(0,O309+Clima!$F308-M310-Constantes!$D$11)</f>
        <v>0</v>
      </c>
      <c r="O310" s="22">
        <f>O309+Clima!$F308-M310-L310-N310</f>
        <v>26.290000001033945</v>
      </c>
      <c r="P310" s="22">
        <f>P309+(Coeficientes!$D$22*N310-Q310)/Coeficientes!$D$23</f>
        <v>0</v>
      </c>
      <c r="Q310" s="22">
        <f>10*Coeficientes!$D$24*P309/Constantes!$E$29</f>
        <v>0</v>
      </c>
      <c r="R310" s="22">
        <f>10000*(M310+Q310)*Escenarios!$E$7/Escenarios!$E$8</f>
        <v>0</v>
      </c>
      <c r="S310" s="22">
        <f>MAX(0,Constantes!$D$15/((Calculations!V309+Calculations!R310+Clima!$F308)^2)+Coeficientes!$D$12)</f>
        <v>0</v>
      </c>
      <c r="T310" s="22">
        <f>MIN(ET_Calcs!$M308,0.8*(Calculations!V309+Calculations!R310+Clima!$F308-Calculations!S310-Constantes!$D$14))</f>
        <v>0.16000000005068388</v>
      </c>
      <c r="U310" s="22">
        <f>MAX(0,V309+R310+Clima!$F308-Calculations!S310-Calculations!T310-Constantes!$E$24)</f>
        <v>0</v>
      </c>
      <c r="V310" s="22">
        <f>V309+R310+Clima!$F308-Calculations!S310-Calculations!T310-Calculations!U310</f>
        <v>41.290000000012668</v>
      </c>
      <c r="W310" s="20"/>
      <c r="X310" s="22">
        <v>305</v>
      </c>
      <c r="Y310" s="22">
        <f>ET_Calcs!$I308*((1-Constantes!$F$21)*ET_Calcs!$K308+ET_Calcs!$L308)</f>
        <v>2.0547837698679063</v>
      </c>
      <c r="Z310" s="22">
        <f>MIN(Y310*Constantes!$F$19,0.8*(AC309+Clima!$F308-AA310-AB310-Constantes!$D$12))</f>
        <v>0.16000000413577881</v>
      </c>
      <c r="AA310" s="22">
        <f>IF(Clima!$F308&gt;0.05*Constantes!$F$20,((Clima!$F308-0.05*Constantes!$F$20)^2)/(Clima!$F308+0.95*Constantes!$F$20),0)</f>
        <v>0</v>
      </c>
      <c r="AB310" s="22">
        <f>MAX(0,AC309+Clima!$F308-AA310-Constantes!$D$11)</f>
        <v>0</v>
      </c>
      <c r="AC310" s="22">
        <f>AC309+Clima!$F308-AA310-Z310-AB310</f>
        <v>26.290000001033945</v>
      </c>
      <c r="AD310" s="22">
        <f>AD309+(Coeficientes!$D$22*AB310-AE310)/Coeficientes!$D$23</f>
        <v>0</v>
      </c>
      <c r="AE310" s="22">
        <f>10*Coeficientes!$D$24*AD309/Constantes!$F$29</f>
        <v>0</v>
      </c>
      <c r="AF310" s="22">
        <f>10000*(AA310+AE310)*Escenarios!$F$7/Escenarios!$F$8</f>
        <v>0</v>
      </c>
      <c r="AG310" s="22">
        <f>MAX(0,Constantes!$D$15/((Calculations!AJ309+Calculations!AF310+Clima!$F308)^2)+Coeficientes!$D$12)</f>
        <v>0</v>
      </c>
      <c r="AH310" s="22">
        <f>MIN(ET_Calcs!$M308,0.8*(Calculations!AJ309+Calculations!AF310+Clima!$F308-Calculations!AG310-Constantes!$D$14))</f>
        <v>0.16000000004834192</v>
      </c>
      <c r="AI310" s="22">
        <f>MAX(0,AJ309+AF310+Clima!$F308-Calculations!AG310-Calculations!AH310-Constantes!$E$24)</f>
        <v>0</v>
      </c>
      <c r="AJ310" s="22">
        <f>AJ309+AF310+Clima!$F308-Calculations!AG310-Calculations!AH310-Calculations!AI310</f>
        <v>41.290000000012085</v>
      </c>
      <c r="AK310" s="21"/>
    </row>
    <row r="311" spans="2:37" x14ac:dyDescent="0.25">
      <c r="B311" s="17"/>
      <c r="C311" s="22">
        <v>306</v>
      </c>
      <c r="D311" s="22">
        <f>ET_Calcs!$I309*((1-Constantes!$D$21)*ET_Calcs!$K309+ET_Calcs!$L309)</f>
        <v>1.8995269503623551</v>
      </c>
      <c r="E311" s="22">
        <f>MIN(D311*Constantes!$D$19,0.8*(H310+Clima!$F309-F311-G311-Constantes!$D$12))</f>
        <v>3.200000082715633E-2</v>
      </c>
      <c r="F311" s="22">
        <f>IF(Clima!$F309&gt;0.05*Constantes!$D$20,((Clima!$F309-0.05*Constantes!$D$20)^2)/(Clima!$F309+0.95*Constantes!$D$20),0)</f>
        <v>0</v>
      </c>
      <c r="G311" s="22">
        <f>MAX(0,H310+Clima!$F309-F311-Constantes!$D$11)</f>
        <v>0</v>
      </c>
      <c r="H311" s="22">
        <f>H310+Clima!$F309-F311-E311-G311</f>
        <v>26.258000000206788</v>
      </c>
      <c r="I311" s="20"/>
      <c r="J311" s="22">
        <v>306</v>
      </c>
      <c r="K311" s="22">
        <f>ET_Calcs!$I309*((1-Constantes!$E$21)*ET_Calcs!$K309+ET_Calcs!$L309)</f>
        <v>1.8995269503623551</v>
      </c>
      <c r="L311" s="22">
        <f>MIN(K311*Constantes!$E$19,0.8*(O310+Clima!$F309-M311-N311-Constantes!$D$12))</f>
        <v>3.200000082715633E-2</v>
      </c>
      <c r="M311" s="22">
        <f>IF(Clima!$F309&gt;0.05*Constantes!$E$20,((Clima!$F309-0.05*Constantes!$E$20)^2)/(Clima!$F309+0.95*Constantes!$E$20),0)</f>
        <v>0</v>
      </c>
      <c r="N311" s="22">
        <f>MAX(0,O310+Clima!$F309-M311-Constantes!$D$11)</f>
        <v>0</v>
      </c>
      <c r="O311" s="22">
        <f>O310+Clima!$F309-M311-L311-N311</f>
        <v>26.258000000206788</v>
      </c>
      <c r="P311" s="22">
        <f>P310+(Coeficientes!$D$22*N311-Q311)/Coeficientes!$D$23</f>
        <v>0</v>
      </c>
      <c r="Q311" s="22">
        <f>10*Coeficientes!$D$24*P310/Constantes!$E$29</f>
        <v>0</v>
      </c>
      <c r="R311" s="22">
        <f>10000*(M311+Q311)*Escenarios!$E$7/Escenarios!$E$8</f>
        <v>0</v>
      </c>
      <c r="S311" s="22">
        <f>MAX(0,Constantes!$D$15/((Calculations!V310+Calculations!R311+Clima!$F309)^2)+Coeficientes!$D$12)</f>
        <v>0</v>
      </c>
      <c r="T311" s="22">
        <f>MIN(ET_Calcs!$M309,0.8*(Calculations!V310+Calculations!R311+Clima!$F309-Calculations!S311-Constantes!$D$14))</f>
        <v>3.2000000010134498E-2</v>
      </c>
      <c r="U311" s="22">
        <f>MAX(0,V310+R311+Clima!$F309-Calculations!S311-Calculations!T311-Constantes!$E$24)</f>
        <v>0</v>
      </c>
      <c r="V311" s="22">
        <f>V310+R311+Clima!$F309-Calculations!S311-Calculations!T311-Calculations!U311</f>
        <v>41.258000000002532</v>
      </c>
      <c r="W311" s="20"/>
      <c r="X311" s="22">
        <v>306</v>
      </c>
      <c r="Y311" s="22">
        <f>ET_Calcs!$I309*((1-Constantes!$F$21)*ET_Calcs!$K309+ET_Calcs!$L309)</f>
        <v>1.8995269503623551</v>
      </c>
      <c r="Z311" s="22">
        <f>MIN(Y311*Constantes!$F$19,0.8*(AC310+Clima!$F309-AA311-AB311-Constantes!$D$12))</f>
        <v>3.200000082715633E-2</v>
      </c>
      <c r="AA311" s="22">
        <f>IF(Clima!$F309&gt;0.05*Constantes!$F$20,((Clima!$F309-0.05*Constantes!$F$20)^2)/(Clima!$F309+0.95*Constantes!$F$20),0)</f>
        <v>0</v>
      </c>
      <c r="AB311" s="22">
        <f>MAX(0,AC310+Clima!$F309-AA311-Constantes!$D$11)</f>
        <v>0</v>
      </c>
      <c r="AC311" s="22">
        <f>AC310+Clima!$F309-AA311-Z311-AB311</f>
        <v>26.258000000206788</v>
      </c>
      <c r="AD311" s="22">
        <f>AD310+(Coeficientes!$D$22*AB311-AE311)/Coeficientes!$D$23</f>
        <v>0</v>
      </c>
      <c r="AE311" s="22">
        <f>10*Coeficientes!$D$24*AD310/Constantes!$F$29</f>
        <v>0</v>
      </c>
      <c r="AF311" s="22">
        <f>10000*(AA311+AE311)*Escenarios!$F$7/Escenarios!$F$8</f>
        <v>0</v>
      </c>
      <c r="AG311" s="22">
        <f>MAX(0,Constantes!$D$15/((Calculations!AJ310+Calculations!AF311+Clima!$F309)^2)+Coeficientes!$D$12)</f>
        <v>0</v>
      </c>
      <c r="AH311" s="22">
        <f>MIN(ET_Calcs!$M309,0.8*(Calculations!AJ310+Calculations!AF311+Clima!$F309-Calculations!AG311-Constantes!$D$14))</f>
        <v>3.2000000009668385E-2</v>
      </c>
      <c r="AI311" s="22">
        <f>MAX(0,AJ310+AF311+Clima!$F309-Calculations!AG311-Calculations!AH311-Constantes!$E$24)</f>
        <v>0</v>
      </c>
      <c r="AJ311" s="22">
        <f>AJ310+AF311+Clima!$F309-Calculations!AG311-Calculations!AH311-Calculations!AI311</f>
        <v>41.258000000002419</v>
      </c>
      <c r="AK311" s="21"/>
    </row>
    <row r="312" spans="2:37" x14ac:dyDescent="0.25">
      <c r="B312" s="17"/>
      <c r="C312" s="22">
        <v>307</v>
      </c>
      <c r="D312" s="22">
        <f>ET_Calcs!$I310*((1-Constantes!$D$21)*ET_Calcs!$K310+ET_Calcs!$L310)</f>
        <v>1.9590209775996328</v>
      </c>
      <c r="E312" s="22">
        <f>MIN(D312*Constantes!$D$19,0.8*(H311+Clima!$F310-F312-G312-Constantes!$D$12))</f>
        <v>6.4000001654306972E-3</v>
      </c>
      <c r="F312" s="22">
        <f>IF(Clima!$F310&gt;0.05*Constantes!$D$20,((Clima!$F310-0.05*Constantes!$D$20)^2)/(Clima!$F310+0.95*Constantes!$D$20),0)</f>
        <v>0</v>
      </c>
      <c r="G312" s="22">
        <f>MAX(0,H311+Clima!$F310-F312-Constantes!$D$11)</f>
        <v>0</v>
      </c>
      <c r="H312" s="22">
        <f>H311+Clima!$F310-F312-E312-G312</f>
        <v>26.251600000041357</v>
      </c>
      <c r="I312" s="20"/>
      <c r="J312" s="22">
        <v>307</v>
      </c>
      <c r="K312" s="22">
        <f>ET_Calcs!$I310*((1-Constantes!$E$21)*ET_Calcs!$K310+ET_Calcs!$L310)</f>
        <v>1.9590209775996328</v>
      </c>
      <c r="L312" s="22">
        <f>MIN(K312*Constantes!$E$19,0.8*(O311+Clima!$F310-M312-N312-Constantes!$D$12))</f>
        <v>6.4000001654306972E-3</v>
      </c>
      <c r="M312" s="22">
        <f>IF(Clima!$F310&gt;0.05*Constantes!$E$20,((Clima!$F310-0.05*Constantes!$E$20)^2)/(Clima!$F310+0.95*Constantes!$E$20),0)</f>
        <v>0</v>
      </c>
      <c r="N312" s="22">
        <f>MAX(0,O311+Clima!$F310-M312-Constantes!$D$11)</f>
        <v>0</v>
      </c>
      <c r="O312" s="22">
        <f>O311+Clima!$F310-M312-L312-N312</f>
        <v>26.251600000041357</v>
      </c>
      <c r="P312" s="22">
        <f>P311+(Coeficientes!$D$22*N312-Q312)/Coeficientes!$D$23</f>
        <v>0</v>
      </c>
      <c r="Q312" s="22">
        <f>10*Coeficientes!$D$24*P311/Constantes!$E$29</f>
        <v>0</v>
      </c>
      <c r="R312" s="22">
        <f>10000*(M312+Q312)*Escenarios!$E$7/Escenarios!$E$8</f>
        <v>0</v>
      </c>
      <c r="S312" s="22">
        <f>MAX(0,Constantes!$D$15/((Calculations!V311+Calculations!R312+Clima!$F310)^2)+Coeficientes!$D$12)</f>
        <v>0</v>
      </c>
      <c r="T312" s="22">
        <f>MIN(ET_Calcs!$M310,0.8*(Calculations!V311+Calculations!R312+Clima!$F310-Calculations!S312-Constantes!$D$14))</f>
        <v>6.4000000020257635E-3</v>
      </c>
      <c r="U312" s="22">
        <f>MAX(0,V311+R312+Clima!$F310-Calculations!S312-Calculations!T312-Constantes!$E$24)</f>
        <v>0</v>
      </c>
      <c r="V312" s="22">
        <f>V311+R312+Clima!$F310-Calculations!S312-Calculations!T312-Calculations!U312</f>
        <v>41.251600000000508</v>
      </c>
      <c r="W312" s="20"/>
      <c r="X312" s="22">
        <v>307</v>
      </c>
      <c r="Y312" s="22">
        <f>ET_Calcs!$I310*((1-Constantes!$F$21)*ET_Calcs!$K310+ET_Calcs!$L310)</f>
        <v>1.9590209775996328</v>
      </c>
      <c r="Z312" s="22">
        <f>MIN(Y312*Constantes!$F$19,0.8*(AC311+Clima!$F310-AA312-AB312-Constantes!$D$12))</f>
        <v>6.4000001654306972E-3</v>
      </c>
      <c r="AA312" s="22">
        <f>IF(Clima!$F310&gt;0.05*Constantes!$F$20,((Clima!$F310-0.05*Constantes!$F$20)^2)/(Clima!$F310+0.95*Constantes!$F$20),0)</f>
        <v>0</v>
      </c>
      <c r="AB312" s="22">
        <f>MAX(0,AC311+Clima!$F310-AA312-Constantes!$D$11)</f>
        <v>0</v>
      </c>
      <c r="AC312" s="22">
        <f>AC311+Clima!$F310-AA312-Z312-AB312</f>
        <v>26.251600000041357</v>
      </c>
      <c r="AD312" s="22">
        <f>AD311+(Coeficientes!$D$22*AB312-AE312)/Coeficientes!$D$23</f>
        <v>0</v>
      </c>
      <c r="AE312" s="22">
        <f>10*Coeficientes!$D$24*AD311/Constantes!$F$29</f>
        <v>0</v>
      </c>
      <c r="AF312" s="22">
        <f>10000*(AA312+AE312)*Escenarios!$F$7/Escenarios!$F$8</f>
        <v>0</v>
      </c>
      <c r="AG312" s="22">
        <f>MAX(0,Constantes!$D$15/((Calculations!AJ311+Calculations!AF312+Clima!$F310)^2)+Coeficientes!$D$12)</f>
        <v>0</v>
      </c>
      <c r="AH312" s="22">
        <f>MIN(ET_Calcs!$M310,0.8*(Calculations!AJ311+Calculations!AF312+Clima!$F310-Calculations!AG312-Constantes!$D$14))</f>
        <v>6.4000000019348137E-3</v>
      </c>
      <c r="AI312" s="22">
        <f>MAX(0,AJ311+AF312+Clima!$F310-Calculations!AG312-Calculations!AH312-Constantes!$E$24)</f>
        <v>0</v>
      </c>
      <c r="AJ312" s="22">
        <f>AJ311+AF312+Clima!$F310-Calculations!AG312-Calculations!AH312-Calculations!AI312</f>
        <v>41.251600000000487</v>
      </c>
      <c r="AK312" s="21"/>
    </row>
    <row r="313" spans="2:37" x14ac:dyDescent="0.25">
      <c r="B313" s="17"/>
      <c r="C313" s="22">
        <v>308</v>
      </c>
      <c r="D313" s="22">
        <f>ET_Calcs!$I311*((1-Constantes!$D$21)*ET_Calcs!$K311+ET_Calcs!$L311)</f>
        <v>1.9712328642286947</v>
      </c>
      <c r="E313" s="22">
        <f>MIN(D313*Constantes!$D$19,0.8*(H312+Clima!$F311-F313-G313-Constantes!$D$12))</f>
        <v>1.2800000330855711E-3</v>
      </c>
      <c r="F313" s="22">
        <f>IF(Clima!$F311&gt;0.05*Constantes!$D$20,((Clima!$F311-0.05*Constantes!$D$20)^2)/(Clima!$F311+0.95*Constantes!$D$20),0)</f>
        <v>0</v>
      </c>
      <c r="G313" s="22">
        <f>MAX(0,H312+Clima!$F311-F313-Constantes!$D$11)</f>
        <v>0</v>
      </c>
      <c r="H313" s="22">
        <f>H312+Clima!$F311-F313-E313-G313</f>
        <v>26.250320000008273</v>
      </c>
      <c r="I313" s="20"/>
      <c r="J313" s="22">
        <v>308</v>
      </c>
      <c r="K313" s="22">
        <f>ET_Calcs!$I311*((1-Constantes!$E$21)*ET_Calcs!$K311+ET_Calcs!$L311)</f>
        <v>1.9712328642286947</v>
      </c>
      <c r="L313" s="22">
        <f>MIN(K313*Constantes!$E$19,0.8*(O312+Clima!$F311-M313-N313-Constantes!$D$12))</f>
        <v>1.2800000330855711E-3</v>
      </c>
      <c r="M313" s="22">
        <f>IF(Clima!$F311&gt;0.05*Constantes!$E$20,((Clima!$F311-0.05*Constantes!$E$20)^2)/(Clima!$F311+0.95*Constantes!$E$20),0)</f>
        <v>0</v>
      </c>
      <c r="N313" s="22">
        <f>MAX(0,O312+Clima!$F311-M313-Constantes!$D$11)</f>
        <v>0</v>
      </c>
      <c r="O313" s="22">
        <f>O312+Clima!$F311-M313-L313-N313</f>
        <v>26.250320000008273</v>
      </c>
      <c r="P313" s="22">
        <f>P312+(Coeficientes!$D$22*N313-Q313)/Coeficientes!$D$23</f>
        <v>0</v>
      </c>
      <c r="Q313" s="22">
        <f>10*Coeficientes!$D$24*P312/Constantes!$E$29</f>
        <v>0</v>
      </c>
      <c r="R313" s="22">
        <f>10000*(M313+Q313)*Escenarios!$E$7/Escenarios!$E$8</f>
        <v>0</v>
      </c>
      <c r="S313" s="22">
        <f>MAX(0,Constantes!$D$15/((Calculations!V312+Calculations!R313+Clima!$F311)^2)+Coeficientes!$D$12)</f>
        <v>0</v>
      </c>
      <c r="T313" s="22">
        <f>MIN(ET_Calcs!$M311,0.8*(Calculations!V312+Calculations!R313+Clima!$F311-Calculations!S313-Constantes!$D$14))</f>
        <v>1.2800000004062895E-3</v>
      </c>
      <c r="U313" s="22">
        <f>MAX(0,V312+R313+Clima!$F311-Calculations!S313-Calculations!T313-Constantes!$E$24)</f>
        <v>0</v>
      </c>
      <c r="V313" s="22">
        <f>V312+R313+Clima!$F311-Calculations!S313-Calculations!T313-Calculations!U313</f>
        <v>41.250320000000102</v>
      </c>
      <c r="W313" s="20"/>
      <c r="X313" s="22">
        <v>308</v>
      </c>
      <c r="Y313" s="22">
        <f>ET_Calcs!$I311*((1-Constantes!$F$21)*ET_Calcs!$K311+ET_Calcs!$L311)</f>
        <v>1.9712328642286947</v>
      </c>
      <c r="Z313" s="22">
        <f>MIN(Y313*Constantes!$F$19,0.8*(AC312+Clima!$F311-AA313-AB313-Constantes!$D$12))</f>
        <v>1.2800000330855711E-3</v>
      </c>
      <c r="AA313" s="22">
        <f>IF(Clima!$F311&gt;0.05*Constantes!$F$20,((Clima!$F311-0.05*Constantes!$F$20)^2)/(Clima!$F311+0.95*Constantes!$F$20),0)</f>
        <v>0</v>
      </c>
      <c r="AB313" s="22">
        <f>MAX(0,AC312+Clima!$F311-AA313-Constantes!$D$11)</f>
        <v>0</v>
      </c>
      <c r="AC313" s="22">
        <f>AC312+Clima!$F311-AA313-Z313-AB313</f>
        <v>26.250320000008273</v>
      </c>
      <c r="AD313" s="22">
        <f>AD312+(Coeficientes!$D$22*AB313-AE313)/Coeficientes!$D$23</f>
        <v>0</v>
      </c>
      <c r="AE313" s="22">
        <f>10*Coeficientes!$D$24*AD312/Constantes!$F$29</f>
        <v>0</v>
      </c>
      <c r="AF313" s="22">
        <f>10000*(AA313+AE313)*Escenarios!$F$7/Escenarios!$F$8</f>
        <v>0</v>
      </c>
      <c r="AG313" s="22">
        <f>MAX(0,Constantes!$D$15/((Calculations!AJ312+Calculations!AF313+Clima!$F311)^2)+Coeficientes!$D$12)</f>
        <v>0</v>
      </c>
      <c r="AH313" s="22">
        <f>MIN(ET_Calcs!$M311,0.8*(Calculations!AJ312+Calculations!AF313+Clima!$F311-Calculations!AG313-Constantes!$D$14))</f>
        <v>1.2800000003892365E-3</v>
      </c>
      <c r="AI313" s="22">
        <f>MAX(0,AJ312+AF313+Clima!$F311-Calculations!AG313-Calculations!AH313-Constantes!$E$24)</f>
        <v>0</v>
      </c>
      <c r="AJ313" s="22">
        <f>AJ312+AF313+Clima!$F311-Calculations!AG313-Calculations!AH313-Calculations!AI313</f>
        <v>41.250320000000094</v>
      </c>
      <c r="AK313" s="21"/>
    </row>
    <row r="314" spans="2:37" x14ac:dyDescent="0.25">
      <c r="B314" s="17"/>
      <c r="C314" s="22">
        <v>309</v>
      </c>
      <c r="D314" s="22">
        <f>ET_Calcs!$I312*((1-Constantes!$D$21)*ET_Calcs!$K312+ET_Calcs!$L312)</f>
        <v>1.988627765837204</v>
      </c>
      <c r="E314" s="22">
        <f>MIN(D314*Constantes!$D$19,0.8*(H313+Clima!$F312-F314-G314-Constantes!$D$12))</f>
        <v>2.5600000661825107E-4</v>
      </c>
      <c r="F314" s="22">
        <f>IF(Clima!$F312&gt;0.05*Constantes!$D$20,((Clima!$F312-0.05*Constantes!$D$20)^2)/(Clima!$F312+0.95*Constantes!$D$20),0)</f>
        <v>0</v>
      </c>
      <c r="G314" s="22">
        <f>MAX(0,H313+Clima!$F312-F314-Constantes!$D$11)</f>
        <v>0</v>
      </c>
      <c r="H314" s="22">
        <f>H313+Clima!$F312-F314-E314-G314</f>
        <v>26.250064000001654</v>
      </c>
      <c r="I314" s="20"/>
      <c r="J314" s="22">
        <v>309</v>
      </c>
      <c r="K314" s="22">
        <f>ET_Calcs!$I312*((1-Constantes!$E$21)*ET_Calcs!$K312+ET_Calcs!$L312)</f>
        <v>1.988627765837204</v>
      </c>
      <c r="L314" s="22">
        <f>MIN(K314*Constantes!$E$19,0.8*(O313+Clima!$F312-M314-N314-Constantes!$D$12))</f>
        <v>2.5600000661825107E-4</v>
      </c>
      <c r="M314" s="22">
        <f>IF(Clima!$F312&gt;0.05*Constantes!$E$20,((Clima!$F312-0.05*Constantes!$E$20)^2)/(Clima!$F312+0.95*Constantes!$E$20),0)</f>
        <v>0</v>
      </c>
      <c r="N314" s="22">
        <f>MAX(0,O313+Clima!$F312-M314-Constantes!$D$11)</f>
        <v>0</v>
      </c>
      <c r="O314" s="22">
        <f>O313+Clima!$F312-M314-L314-N314</f>
        <v>26.250064000001654</v>
      </c>
      <c r="P314" s="22">
        <f>P313+(Coeficientes!$D$22*N314-Q314)/Coeficientes!$D$23</f>
        <v>0</v>
      </c>
      <c r="Q314" s="22">
        <f>10*Coeficientes!$D$24*P313/Constantes!$E$29</f>
        <v>0</v>
      </c>
      <c r="R314" s="22">
        <f>10000*(M314+Q314)*Escenarios!$E$7/Escenarios!$E$8</f>
        <v>0</v>
      </c>
      <c r="S314" s="22">
        <f>MAX(0,Constantes!$D$15/((Calculations!V313+Calculations!R314+Clima!$F312)^2)+Coeficientes!$D$12)</f>
        <v>0</v>
      </c>
      <c r="T314" s="22">
        <f>MIN(ET_Calcs!$M312,0.8*(Calculations!V313+Calculations!R314+Clima!$F312-Calculations!S314-Constantes!$D$14))</f>
        <v>2.5600000008125791E-4</v>
      </c>
      <c r="U314" s="22">
        <f>MAX(0,V313+R314+Clima!$F312-Calculations!S314-Calculations!T314-Constantes!$E$24)</f>
        <v>0</v>
      </c>
      <c r="V314" s="22">
        <f>V313+R314+Clima!$F312-Calculations!S314-Calculations!T314-Calculations!U314</f>
        <v>41.250064000000023</v>
      </c>
      <c r="W314" s="20"/>
      <c r="X314" s="22">
        <v>309</v>
      </c>
      <c r="Y314" s="22">
        <f>ET_Calcs!$I312*((1-Constantes!$F$21)*ET_Calcs!$K312+ET_Calcs!$L312)</f>
        <v>1.988627765837204</v>
      </c>
      <c r="Z314" s="22">
        <f>MIN(Y314*Constantes!$F$19,0.8*(AC313+Clima!$F312-AA314-AB314-Constantes!$D$12))</f>
        <v>2.5600000661825107E-4</v>
      </c>
      <c r="AA314" s="22">
        <f>IF(Clima!$F312&gt;0.05*Constantes!$F$20,((Clima!$F312-0.05*Constantes!$F$20)^2)/(Clima!$F312+0.95*Constantes!$F$20),0)</f>
        <v>0</v>
      </c>
      <c r="AB314" s="22">
        <f>MAX(0,AC313+Clima!$F312-AA314-Constantes!$D$11)</f>
        <v>0</v>
      </c>
      <c r="AC314" s="22">
        <f>AC313+Clima!$F312-AA314-Z314-AB314</f>
        <v>26.250064000001654</v>
      </c>
      <c r="AD314" s="22">
        <f>AD313+(Coeficientes!$D$22*AB314-AE314)/Coeficientes!$D$23</f>
        <v>0</v>
      </c>
      <c r="AE314" s="22">
        <f>10*Coeficientes!$D$24*AD313/Constantes!$F$29</f>
        <v>0</v>
      </c>
      <c r="AF314" s="22">
        <f>10000*(AA314+AE314)*Escenarios!$F$7/Escenarios!$F$8</f>
        <v>0</v>
      </c>
      <c r="AG314" s="22">
        <f>MAX(0,Constantes!$D$15/((Calculations!AJ313+Calculations!AF314+Clima!$F312)^2)+Coeficientes!$D$12)</f>
        <v>0</v>
      </c>
      <c r="AH314" s="22">
        <f>MIN(ET_Calcs!$M312,0.8*(Calculations!AJ313+Calculations!AF314+Clima!$F312-Calculations!AG314-Constantes!$D$14))</f>
        <v>2.5600000007557354E-4</v>
      </c>
      <c r="AI314" s="22">
        <f>MAX(0,AJ313+AF314+Clima!$F312-Calculations!AG314-Calculations!AH314-Constantes!$E$24)</f>
        <v>0</v>
      </c>
      <c r="AJ314" s="22">
        <f>AJ313+AF314+Clima!$F312-Calculations!AG314-Calculations!AH314-Calculations!AI314</f>
        <v>41.250064000000016</v>
      </c>
      <c r="AK314" s="21"/>
    </row>
    <row r="315" spans="2:37" x14ac:dyDescent="0.25">
      <c r="B315" s="17"/>
      <c r="C315" s="22">
        <v>310</v>
      </c>
      <c r="D315" s="22">
        <f>ET_Calcs!$I313*((1-Constantes!$D$21)*ET_Calcs!$K313+ET_Calcs!$L313)</f>
        <v>1.9480899522033863</v>
      </c>
      <c r="E315" s="22">
        <f>MIN(D315*Constantes!$D$19,0.8*(H314+Clima!$F313-F315-G315-Constantes!$D$12))</f>
        <v>5.1200001323081779E-5</v>
      </c>
      <c r="F315" s="22">
        <f>IF(Clima!$F313&gt;0.05*Constantes!$D$20,((Clima!$F313-0.05*Constantes!$D$20)^2)/(Clima!$F313+0.95*Constantes!$D$20),0)</f>
        <v>0</v>
      </c>
      <c r="G315" s="22">
        <f>MAX(0,H314+Clima!$F313-F315-Constantes!$D$11)</f>
        <v>0</v>
      </c>
      <c r="H315" s="22">
        <f>H314+Clima!$F313-F315-E315-G315</f>
        <v>26.250012800000331</v>
      </c>
      <c r="I315" s="20"/>
      <c r="J315" s="22">
        <v>310</v>
      </c>
      <c r="K315" s="22">
        <f>ET_Calcs!$I313*((1-Constantes!$E$21)*ET_Calcs!$K313+ET_Calcs!$L313)</f>
        <v>1.9480899522033863</v>
      </c>
      <c r="L315" s="22">
        <f>MIN(K315*Constantes!$E$19,0.8*(O314+Clima!$F313-M315-N315-Constantes!$D$12))</f>
        <v>5.1200001323081779E-5</v>
      </c>
      <c r="M315" s="22">
        <f>IF(Clima!$F313&gt;0.05*Constantes!$E$20,((Clima!$F313-0.05*Constantes!$E$20)^2)/(Clima!$F313+0.95*Constantes!$E$20),0)</f>
        <v>0</v>
      </c>
      <c r="N315" s="22">
        <f>MAX(0,O314+Clima!$F313-M315-Constantes!$D$11)</f>
        <v>0</v>
      </c>
      <c r="O315" s="22">
        <f>O314+Clima!$F313-M315-L315-N315</f>
        <v>26.250012800000331</v>
      </c>
      <c r="P315" s="22">
        <f>P314+(Coeficientes!$D$22*N315-Q315)/Coeficientes!$D$23</f>
        <v>0</v>
      </c>
      <c r="Q315" s="22">
        <f>10*Coeficientes!$D$24*P314/Constantes!$E$29</f>
        <v>0</v>
      </c>
      <c r="R315" s="22">
        <f>10000*(M315+Q315)*Escenarios!$E$7/Escenarios!$E$8</f>
        <v>0</v>
      </c>
      <c r="S315" s="22">
        <f>MAX(0,Constantes!$D$15/((Calculations!V314+Calculations!R315+Clima!$F313)^2)+Coeficientes!$D$12)</f>
        <v>0</v>
      </c>
      <c r="T315" s="22">
        <f>MIN(ET_Calcs!$M313,0.8*(Calculations!V314+Calculations!R315+Clima!$F313-Calculations!S315-Constantes!$D$14))</f>
        <v>5.120000001852532E-5</v>
      </c>
      <c r="U315" s="22">
        <f>MAX(0,V314+R315+Clima!$F313-Calculations!S315-Calculations!T315-Constantes!$E$24)</f>
        <v>0</v>
      </c>
      <c r="V315" s="22">
        <f>V314+R315+Clima!$F313-Calculations!S315-Calculations!T315-Calculations!U315</f>
        <v>41.250012800000007</v>
      </c>
      <c r="W315" s="20"/>
      <c r="X315" s="22">
        <v>310</v>
      </c>
      <c r="Y315" s="22">
        <f>ET_Calcs!$I313*((1-Constantes!$F$21)*ET_Calcs!$K313+ET_Calcs!$L313)</f>
        <v>1.9480899522033863</v>
      </c>
      <c r="Z315" s="22">
        <f>MIN(Y315*Constantes!$F$19,0.8*(AC314+Clima!$F313-AA315-AB315-Constantes!$D$12))</f>
        <v>5.1200001323081779E-5</v>
      </c>
      <c r="AA315" s="22">
        <f>IF(Clima!$F313&gt;0.05*Constantes!$F$20,((Clima!$F313-0.05*Constantes!$F$20)^2)/(Clima!$F313+0.95*Constantes!$F$20),0)</f>
        <v>0</v>
      </c>
      <c r="AB315" s="22">
        <f>MAX(0,AC314+Clima!$F313-AA315-Constantes!$D$11)</f>
        <v>0</v>
      </c>
      <c r="AC315" s="22">
        <f>AC314+Clima!$F313-AA315-Z315-AB315</f>
        <v>26.250012800000331</v>
      </c>
      <c r="AD315" s="22">
        <f>AD314+(Coeficientes!$D$22*AB315-AE315)/Coeficientes!$D$23</f>
        <v>0</v>
      </c>
      <c r="AE315" s="22">
        <f>10*Coeficientes!$D$24*AD314/Constantes!$F$29</f>
        <v>0</v>
      </c>
      <c r="AF315" s="22">
        <f>10000*(AA315+AE315)*Escenarios!$F$7/Escenarios!$F$8</f>
        <v>0</v>
      </c>
      <c r="AG315" s="22">
        <f>MAX(0,Constantes!$D$15/((Calculations!AJ314+Calculations!AF315+Clima!$F313)^2)+Coeficientes!$D$12)</f>
        <v>0</v>
      </c>
      <c r="AH315" s="22">
        <f>MIN(ET_Calcs!$M313,0.8*(Calculations!AJ314+Calculations!AF315+Clima!$F313-Calculations!AG315-Constantes!$D$14))</f>
        <v>5.1200000012840977E-5</v>
      </c>
      <c r="AI315" s="22">
        <f>MAX(0,AJ314+AF315+Clima!$F313-Calculations!AG315-Calculations!AH315-Constantes!$E$24)</f>
        <v>0</v>
      </c>
      <c r="AJ315" s="22">
        <f>AJ314+AF315+Clima!$F313-Calculations!AG315-Calculations!AH315-Calculations!AI315</f>
        <v>41.2500128</v>
      </c>
      <c r="AK315" s="21"/>
    </row>
    <row r="316" spans="2:37" x14ac:dyDescent="0.25">
      <c r="B316" s="17"/>
      <c r="C316" s="22">
        <v>311</v>
      </c>
      <c r="D316" s="22">
        <f>ET_Calcs!$I314*((1-Constantes!$D$21)*ET_Calcs!$K314+ET_Calcs!$L314)</f>
        <v>2.086317974151203</v>
      </c>
      <c r="E316" s="22">
        <f>MIN(D316*Constantes!$D$19,0.8*(H315+Clima!$F314-F316-G316-Constantes!$D$12))</f>
        <v>0.96001024000026414</v>
      </c>
      <c r="F316" s="22">
        <f>IF(Clima!$F314&gt;0.05*Constantes!$D$20,((Clima!$F314-0.05*Constantes!$D$20)^2)/(Clima!$F314+0.95*Constantes!$D$20),0)</f>
        <v>0</v>
      </c>
      <c r="G316" s="22">
        <f>MAX(0,H315+Clima!$F314-F316-Constantes!$D$11)</f>
        <v>0</v>
      </c>
      <c r="H316" s="22">
        <f>H315+Clima!$F314-F316-E316-G316</f>
        <v>26.490002560000065</v>
      </c>
      <c r="I316" s="20"/>
      <c r="J316" s="22">
        <v>311</v>
      </c>
      <c r="K316" s="22">
        <f>ET_Calcs!$I314*((1-Constantes!$E$21)*ET_Calcs!$K314+ET_Calcs!$L314)</f>
        <v>2.086317974151203</v>
      </c>
      <c r="L316" s="22">
        <f>MIN(K316*Constantes!$E$19,0.8*(O315+Clima!$F314-M316-N316-Constantes!$D$12))</f>
        <v>0.96001024000026414</v>
      </c>
      <c r="M316" s="22">
        <f>IF(Clima!$F314&gt;0.05*Constantes!$E$20,((Clima!$F314-0.05*Constantes!$E$20)^2)/(Clima!$F314+0.95*Constantes!$E$20),0)</f>
        <v>0</v>
      </c>
      <c r="N316" s="22">
        <f>MAX(0,O315+Clima!$F314-M316-Constantes!$D$11)</f>
        <v>0</v>
      </c>
      <c r="O316" s="22">
        <f>O315+Clima!$F314-M316-L316-N316</f>
        <v>26.490002560000065</v>
      </c>
      <c r="P316" s="22">
        <f>P315+(Coeficientes!$D$22*N316-Q316)/Coeficientes!$D$23</f>
        <v>0</v>
      </c>
      <c r="Q316" s="22">
        <f>10*Coeficientes!$D$24*P315/Constantes!$E$29</f>
        <v>0</v>
      </c>
      <c r="R316" s="22">
        <f>10000*(M316+Q316)*Escenarios!$E$7/Escenarios!$E$8</f>
        <v>0</v>
      </c>
      <c r="S316" s="22">
        <f>MAX(0,Constantes!$D$15/((Calculations!V315+Calculations!R316+Clima!$F314)^2)+Coeficientes!$D$12)</f>
        <v>0</v>
      </c>
      <c r="T316" s="22">
        <f>MIN(ET_Calcs!$M314,0.8*(Calculations!V315+Calculations!R316+Clima!$F314-Calculations!S316-Constantes!$D$14))</f>
        <v>0.96001024000000834</v>
      </c>
      <c r="U316" s="22">
        <f>MAX(0,V315+R316+Clima!$F314-Calculations!S316-Calculations!T316-Constantes!$E$24)</f>
        <v>0</v>
      </c>
      <c r="V316" s="22">
        <f>V315+R316+Clima!$F314-Calculations!S316-Calculations!T316-Calculations!U316</f>
        <v>41.490002560000001</v>
      </c>
      <c r="W316" s="20"/>
      <c r="X316" s="22">
        <v>311</v>
      </c>
      <c r="Y316" s="22">
        <f>ET_Calcs!$I314*((1-Constantes!$F$21)*ET_Calcs!$K314+ET_Calcs!$L314)</f>
        <v>2.086317974151203</v>
      </c>
      <c r="Z316" s="22">
        <f>MIN(Y316*Constantes!$F$19,0.8*(AC315+Clima!$F314-AA316-AB316-Constantes!$D$12))</f>
        <v>0.96001024000026414</v>
      </c>
      <c r="AA316" s="22">
        <f>IF(Clima!$F314&gt;0.05*Constantes!$F$20,((Clima!$F314-0.05*Constantes!$F$20)^2)/(Clima!$F314+0.95*Constantes!$F$20),0)</f>
        <v>0</v>
      </c>
      <c r="AB316" s="22">
        <f>MAX(0,AC315+Clima!$F314-AA316-Constantes!$D$11)</f>
        <v>0</v>
      </c>
      <c r="AC316" s="22">
        <f>AC315+Clima!$F314-AA316-Z316-AB316</f>
        <v>26.490002560000065</v>
      </c>
      <c r="AD316" s="22">
        <f>AD315+(Coeficientes!$D$22*AB316-AE316)/Coeficientes!$D$23</f>
        <v>0</v>
      </c>
      <c r="AE316" s="22">
        <f>10*Coeficientes!$D$24*AD315/Constantes!$F$29</f>
        <v>0</v>
      </c>
      <c r="AF316" s="22">
        <f>10000*(AA316+AE316)*Escenarios!$F$7/Escenarios!$F$8</f>
        <v>0</v>
      </c>
      <c r="AG316" s="22">
        <f>MAX(0,Constantes!$D$15/((Calculations!AJ315+Calculations!AF316+Clima!$F314)^2)+Coeficientes!$D$12)</f>
        <v>0</v>
      </c>
      <c r="AH316" s="22">
        <f>MIN(ET_Calcs!$M314,0.8*(Calculations!AJ315+Calculations!AF316+Clima!$F314-Calculations!AG316-Constantes!$D$14))</f>
        <v>0.96001024000000257</v>
      </c>
      <c r="AI316" s="22">
        <f>MAX(0,AJ315+AF316+Clima!$F314-Calculations!AG316-Calculations!AH316-Constantes!$E$24)</f>
        <v>0</v>
      </c>
      <c r="AJ316" s="22">
        <f>AJ315+AF316+Clima!$F314-Calculations!AG316-Calculations!AH316-Calculations!AI316</f>
        <v>41.490002560000001</v>
      </c>
      <c r="AK316" s="21"/>
    </row>
    <row r="317" spans="2:37" x14ac:dyDescent="0.25">
      <c r="B317" s="17"/>
      <c r="C317" s="22">
        <v>312</v>
      </c>
      <c r="D317" s="22">
        <f>ET_Calcs!$I315*((1-Constantes!$D$21)*ET_Calcs!$K315+ET_Calcs!$L315)</f>
        <v>1.9614208615826723</v>
      </c>
      <c r="E317" s="22">
        <f>MIN(D317*Constantes!$D$19,0.8*(H316+Clima!$F315-F317-G317-Constantes!$D$12))</f>
        <v>0.19200204800005169</v>
      </c>
      <c r="F317" s="22">
        <f>IF(Clima!$F315&gt;0.05*Constantes!$D$20,((Clima!$F315-0.05*Constantes!$D$20)^2)/(Clima!$F315+0.95*Constantes!$D$20),0)</f>
        <v>0</v>
      </c>
      <c r="G317" s="22">
        <f>MAX(0,H316+Clima!$F315-F317-Constantes!$D$11)</f>
        <v>0</v>
      </c>
      <c r="H317" s="22">
        <f>H316+Clima!$F315-F317-E317-G317</f>
        <v>26.298000512000012</v>
      </c>
      <c r="I317" s="20"/>
      <c r="J317" s="22">
        <v>312</v>
      </c>
      <c r="K317" s="22">
        <f>ET_Calcs!$I315*((1-Constantes!$E$21)*ET_Calcs!$K315+ET_Calcs!$L315)</f>
        <v>1.9614208615826723</v>
      </c>
      <c r="L317" s="22">
        <f>MIN(K317*Constantes!$E$19,0.8*(O316+Clima!$F315-M317-N317-Constantes!$D$12))</f>
        <v>0.19200204800005169</v>
      </c>
      <c r="M317" s="22">
        <f>IF(Clima!$F315&gt;0.05*Constantes!$E$20,((Clima!$F315-0.05*Constantes!$E$20)^2)/(Clima!$F315+0.95*Constantes!$E$20),0)</f>
        <v>0</v>
      </c>
      <c r="N317" s="22">
        <f>MAX(0,O316+Clima!$F315-M317-Constantes!$D$11)</f>
        <v>0</v>
      </c>
      <c r="O317" s="22">
        <f>O316+Clima!$F315-M317-L317-N317</f>
        <v>26.298000512000012</v>
      </c>
      <c r="P317" s="22">
        <f>P316+(Coeficientes!$D$22*N317-Q317)/Coeficientes!$D$23</f>
        <v>0</v>
      </c>
      <c r="Q317" s="22">
        <f>10*Coeficientes!$D$24*P316/Constantes!$E$29</f>
        <v>0</v>
      </c>
      <c r="R317" s="22">
        <f>10000*(M317+Q317)*Escenarios!$E$7/Escenarios!$E$8</f>
        <v>0</v>
      </c>
      <c r="S317" s="22">
        <f>MAX(0,Constantes!$D$15/((Calculations!V316+Calculations!R317+Clima!$F315)^2)+Coeficientes!$D$12)</f>
        <v>0</v>
      </c>
      <c r="T317" s="22">
        <f>MIN(ET_Calcs!$M315,0.8*(Calculations!V316+Calculations!R317+Clima!$F315-Calculations!S317-Constantes!$D$14))</f>
        <v>0.19200204800000054</v>
      </c>
      <c r="U317" s="22">
        <f>MAX(0,V316+R317+Clima!$F315-Calculations!S317-Calculations!T317-Constantes!$E$24)</f>
        <v>0</v>
      </c>
      <c r="V317" s="22">
        <f>V316+R317+Clima!$F315-Calculations!S317-Calculations!T317-Calculations!U317</f>
        <v>41.298000512000002</v>
      </c>
      <c r="W317" s="20"/>
      <c r="X317" s="22">
        <v>312</v>
      </c>
      <c r="Y317" s="22">
        <f>ET_Calcs!$I315*((1-Constantes!$F$21)*ET_Calcs!$K315+ET_Calcs!$L315)</f>
        <v>1.9614208615826723</v>
      </c>
      <c r="Z317" s="22">
        <f>MIN(Y317*Constantes!$F$19,0.8*(AC316+Clima!$F315-AA317-AB317-Constantes!$D$12))</f>
        <v>0.19200204800005169</v>
      </c>
      <c r="AA317" s="22">
        <f>IF(Clima!$F315&gt;0.05*Constantes!$F$20,((Clima!$F315-0.05*Constantes!$F$20)^2)/(Clima!$F315+0.95*Constantes!$F$20),0)</f>
        <v>0</v>
      </c>
      <c r="AB317" s="22">
        <f>MAX(0,AC316+Clima!$F315-AA317-Constantes!$D$11)</f>
        <v>0</v>
      </c>
      <c r="AC317" s="22">
        <f>AC316+Clima!$F315-AA317-Z317-AB317</f>
        <v>26.298000512000012</v>
      </c>
      <c r="AD317" s="22">
        <f>AD316+(Coeficientes!$D$22*AB317-AE317)/Coeficientes!$D$23</f>
        <v>0</v>
      </c>
      <c r="AE317" s="22">
        <f>10*Coeficientes!$D$24*AD316/Constantes!$F$29</f>
        <v>0</v>
      </c>
      <c r="AF317" s="22">
        <f>10000*(AA317+AE317)*Escenarios!$F$7/Escenarios!$F$8</f>
        <v>0</v>
      </c>
      <c r="AG317" s="22">
        <f>MAX(0,Constantes!$D$15/((Calculations!AJ316+Calculations!AF317+Clima!$F315)^2)+Coeficientes!$D$12)</f>
        <v>0</v>
      </c>
      <c r="AH317" s="22">
        <f>MIN(ET_Calcs!$M315,0.8*(Calculations!AJ316+Calculations!AF317+Clima!$F315-Calculations!AG317-Constantes!$D$14))</f>
        <v>0.19200204800000054</v>
      </c>
      <c r="AI317" s="22">
        <f>MAX(0,AJ316+AF317+Clima!$F315-Calculations!AG317-Calculations!AH317-Constantes!$E$24)</f>
        <v>0</v>
      </c>
      <c r="AJ317" s="22">
        <f>AJ316+AF317+Clima!$F315-Calculations!AG317-Calculations!AH317-Calculations!AI317</f>
        <v>41.298000512000002</v>
      </c>
      <c r="AK317" s="21"/>
    </row>
    <row r="318" spans="2:37" x14ac:dyDescent="0.25">
      <c r="B318" s="17"/>
      <c r="C318" s="22">
        <v>313</v>
      </c>
      <c r="D318" s="22">
        <f>ET_Calcs!$I316*((1-Constantes!$D$21)*ET_Calcs!$K316+ET_Calcs!$L316)</f>
        <v>2.0048788304632081</v>
      </c>
      <c r="E318" s="22">
        <f>MIN(D318*Constantes!$D$19,0.8*(H317+Clima!$F316-F318-G318-Constantes!$D$12))</f>
        <v>3.8400409600009767E-2</v>
      </c>
      <c r="F318" s="22">
        <f>IF(Clima!$F316&gt;0.05*Constantes!$D$20,((Clima!$F316-0.05*Constantes!$D$20)^2)/(Clima!$F316+0.95*Constantes!$D$20),0)</f>
        <v>0</v>
      </c>
      <c r="G318" s="22">
        <f>MAX(0,H317+Clima!$F316-F318-Constantes!$D$11)</f>
        <v>0</v>
      </c>
      <c r="H318" s="22">
        <f>H317+Clima!$F316-F318-E318-G318</f>
        <v>26.259600102400004</v>
      </c>
      <c r="I318" s="20"/>
      <c r="J318" s="22">
        <v>313</v>
      </c>
      <c r="K318" s="22">
        <f>ET_Calcs!$I316*((1-Constantes!$E$21)*ET_Calcs!$K316+ET_Calcs!$L316)</f>
        <v>2.0048788304632081</v>
      </c>
      <c r="L318" s="22">
        <f>MIN(K318*Constantes!$E$19,0.8*(O317+Clima!$F316-M318-N318-Constantes!$D$12))</f>
        <v>3.8400409600009767E-2</v>
      </c>
      <c r="M318" s="22">
        <f>IF(Clima!$F316&gt;0.05*Constantes!$E$20,((Clima!$F316-0.05*Constantes!$E$20)^2)/(Clima!$F316+0.95*Constantes!$E$20),0)</f>
        <v>0</v>
      </c>
      <c r="N318" s="22">
        <f>MAX(0,O317+Clima!$F316-M318-Constantes!$D$11)</f>
        <v>0</v>
      </c>
      <c r="O318" s="22">
        <f>O317+Clima!$F316-M318-L318-N318</f>
        <v>26.259600102400004</v>
      </c>
      <c r="P318" s="22">
        <f>P317+(Coeficientes!$D$22*N318-Q318)/Coeficientes!$D$23</f>
        <v>0</v>
      </c>
      <c r="Q318" s="22">
        <f>10*Coeficientes!$D$24*P317/Constantes!$E$29</f>
        <v>0</v>
      </c>
      <c r="R318" s="22">
        <f>10000*(M318+Q318)*Escenarios!$E$7/Escenarios!$E$8</f>
        <v>0</v>
      </c>
      <c r="S318" s="22">
        <f>MAX(0,Constantes!$D$15/((Calculations!V317+Calculations!R318+Clima!$F316)^2)+Coeficientes!$D$12)</f>
        <v>0</v>
      </c>
      <c r="T318" s="22">
        <f>MIN(ET_Calcs!$M316,0.8*(Calculations!V317+Calculations!R318+Clima!$F316-Calculations!S318-Constantes!$D$14))</f>
        <v>3.840040960000124E-2</v>
      </c>
      <c r="U318" s="22">
        <f>MAX(0,V317+R318+Clima!$F316-Calculations!S318-Calculations!T318-Constantes!$E$24)</f>
        <v>0</v>
      </c>
      <c r="V318" s="22">
        <f>V317+R318+Clima!$F316-Calculations!S318-Calculations!T318-Calculations!U318</f>
        <v>41.2596001024</v>
      </c>
      <c r="W318" s="20"/>
      <c r="X318" s="22">
        <v>313</v>
      </c>
      <c r="Y318" s="22">
        <f>ET_Calcs!$I316*((1-Constantes!$F$21)*ET_Calcs!$K316+ET_Calcs!$L316)</f>
        <v>2.0048788304632081</v>
      </c>
      <c r="Z318" s="22">
        <f>MIN(Y318*Constantes!$F$19,0.8*(AC317+Clima!$F316-AA318-AB318-Constantes!$D$12))</f>
        <v>3.8400409600009767E-2</v>
      </c>
      <c r="AA318" s="22">
        <f>IF(Clima!$F316&gt;0.05*Constantes!$F$20,((Clima!$F316-0.05*Constantes!$F$20)^2)/(Clima!$F316+0.95*Constantes!$F$20),0)</f>
        <v>0</v>
      </c>
      <c r="AB318" s="22">
        <f>MAX(0,AC317+Clima!$F316-AA318-Constantes!$D$11)</f>
        <v>0</v>
      </c>
      <c r="AC318" s="22">
        <f>AC317+Clima!$F316-AA318-Z318-AB318</f>
        <v>26.259600102400004</v>
      </c>
      <c r="AD318" s="22">
        <f>AD317+(Coeficientes!$D$22*AB318-AE318)/Coeficientes!$D$23</f>
        <v>0</v>
      </c>
      <c r="AE318" s="22">
        <f>10*Coeficientes!$D$24*AD317/Constantes!$F$29</f>
        <v>0</v>
      </c>
      <c r="AF318" s="22">
        <f>10000*(AA318+AE318)*Escenarios!$F$7/Escenarios!$F$8</f>
        <v>0</v>
      </c>
      <c r="AG318" s="22">
        <f>MAX(0,Constantes!$D$15/((Calculations!AJ317+Calculations!AF318+Clima!$F316)^2)+Coeficientes!$D$12)</f>
        <v>0</v>
      </c>
      <c r="AH318" s="22">
        <f>MIN(ET_Calcs!$M316,0.8*(Calculations!AJ317+Calculations!AF318+Clima!$F316-Calculations!AG318-Constantes!$D$14))</f>
        <v>3.840040960000124E-2</v>
      </c>
      <c r="AI318" s="22">
        <f>MAX(0,AJ317+AF318+Clima!$F316-Calculations!AG318-Calculations!AH318-Constantes!$E$24)</f>
        <v>0</v>
      </c>
      <c r="AJ318" s="22">
        <f>AJ317+AF318+Clima!$F316-Calculations!AG318-Calculations!AH318-Calculations!AI318</f>
        <v>41.2596001024</v>
      </c>
      <c r="AK318" s="21"/>
    </row>
    <row r="319" spans="2:37" x14ac:dyDescent="0.25">
      <c r="B319" s="17"/>
      <c r="C319" s="22">
        <v>314</v>
      </c>
      <c r="D319" s="22">
        <f>ET_Calcs!$I317*((1-Constantes!$D$21)*ET_Calcs!$K317+ET_Calcs!$L317)</f>
        <v>2.0904244330418926</v>
      </c>
      <c r="E319" s="22">
        <f>MIN(D319*Constantes!$D$19,0.8*(H318+Clima!$F317-F319-G319-Constantes!$D$12))</f>
        <v>7.6800819200030903E-3</v>
      </c>
      <c r="F319" s="22">
        <f>IF(Clima!$F317&gt;0.05*Constantes!$D$20,((Clima!$F317-0.05*Constantes!$D$20)^2)/(Clima!$F317+0.95*Constantes!$D$20),0)</f>
        <v>0</v>
      </c>
      <c r="G319" s="22">
        <f>MAX(0,H318+Clima!$F317-F319-Constantes!$D$11)</f>
        <v>0</v>
      </c>
      <c r="H319" s="22">
        <f>H318+Clima!$F317-F319-E319-G319</f>
        <v>26.25192002048</v>
      </c>
      <c r="I319" s="20"/>
      <c r="J319" s="22">
        <v>314</v>
      </c>
      <c r="K319" s="22">
        <f>ET_Calcs!$I317*((1-Constantes!$E$21)*ET_Calcs!$K317+ET_Calcs!$L317)</f>
        <v>2.0904244330418926</v>
      </c>
      <c r="L319" s="22">
        <f>MIN(K319*Constantes!$E$19,0.8*(O318+Clima!$F317-M319-N319-Constantes!$D$12))</f>
        <v>7.6800819200030903E-3</v>
      </c>
      <c r="M319" s="22">
        <f>IF(Clima!$F317&gt;0.05*Constantes!$E$20,((Clima!$F317-0.05*Constantes!$E$20)^2)/(Clima!$F317+0.95*Constantes!$E$20),0)</f>
        <v>0</v>
      </c>
      <c r="N319" s="22">
        <f>MAX(0,O318+Clima!$F317-M319-Constantes!$D$11)</f>
        <v>0</v>
      </c>
      <c r="O319" s="22">
        <f>O318+Clima!$F317-M319-L319-N319</f>
        <v>26.25192002048</v>
      </c>
      <c r="P319" s="22">
        <f>P318+(Coeficientes!$D$22*N319-Q319)/Coeficientes!$D$23</f>
        <v>0</v>
      </c>
      <c r="Q319" s="22">
        <f>10*Coeficientes!$D$24*P318/Constantes!$E$29</f>
        <v>0</v>
      </c>
      <c r="R319" s="22">
        <f>10000*(M319+Q319)*Escenarios!$E$7/Escenarios!$E$8</f>
        <v>0</v>
      </c>
      <c r="S319" s="22">
        <f>MAX(0,Constantes!$D$15/((Calculations!V318+Calculations!R319+Clima!$F317)^2)+Coeficientes!$D$12)</f>
        <v>0</v>
      </c>
      <c r="T319" s="22">
        <f>MIN(ET_Calcs!$M317,0.8*(Calculations!V318+Calculations!R319+Clima!$F317-Calculations!S319-Constantes!$D$14))</f>
        <v>7.6800819200002479E-3</v>
      </c>
      <c r="U319" s="22">
        <f>MAX(0,V318+R319+Clima!$F317-Calculations!S319-Calculations!T319-Constantes!$E$24)</f>
        <v>0</v>
      </c>
      <c r="V319" s="22">
        <f>V318+R319+Clima!$F317-Calculations!S319-Calculations!T319-Calculations!U319</f>
        <v>41.25192002048</v>
      </c>
      <c r="W319" s="20"/>
      <c r="X319" s="22">
        <v>314</v>
      </c>
      <c r="Y319" s="22">
        <f>ET_Calcs!$I317*((1-Constantes!$F$21)*ET_Calcs!$K317+ET_Calcs!$L317)</f>
        <v>2.0904244330418926</v>
      </c>
      <c r="Z319" s="22">
        <f>MIN(Y319*Constantes!$F$19,0.8*(AC318+Clima!$F317-AA319-AB319-Constantes!$D$12))</f>
        <v>7.6800819200030903E-3</v>
      </c>
      <c r="AA319" s="22">
        <f>IF(Clima!$F317&gt;0.05*Constantes!$F$20,((Clima!$F317-0.05*Constantes!$F$20)^2)/(Clima!$F317+0.95*Constantes!$F$20),0)</f>
        <v>0</v>
      </c>
      <c r="AB319" s="22">
        <f>MAX(0,AC318+Clima!$F317-AA319-Constantes!$D$11)</f>
        <v>0</v>
      </c>
      <c r="AC319" s="22">
        <f>AC318+Clima!$F317-AA319-Z319-AB319</f>
        <v>26.25192002048</v>
      </c>
      <c r="AD319" s="22">
        <f>AD318+(Coeficientes!$D$22*AB319-AE319)/Coeficientes!$D$23</f>
        <v>0</v>
      </c>
      <c r="AE319" s="22">
        <f>10*Coeficientes!$D$24*AD318/Constantes!$F$29</f>
        <v>0</v>
      </c>
      <c r="AF319" s="22">
        <f>10000*(AA319+AE319)*Escenarios!$F$7/Escenarios!$F$8</f>
        <v>0</v>
      </c>
      <c r="AG319" s="22">
        <f>MAX(0,Constantes!$D$15/((Calculations!AJ318+Calculations!AF319+Clima!$F317)^2)+Coeficientes!$D$12)</f>
        <v>0</v>
      </c>
      <c r="AH319" s="22">
        <f>MIN(ET_Calcs!$M317,0.8*(Calculations!AJ318+Calculations!AF319+Clima!$F317-Calculations!AG319-Constantes!$D$14))</f>
        <v>7.6800819200002479E-3</v>
      </c>
      <c r="AI319" s="22">
        <f>MAX(0,AJ318+AF319+Clima!$F317-Calculations!AG319-Calculations!AH319-Constantes!$E$24)</f>
        <v>0</v>
      </c>
      <c r="AJ319" s="22">
        <f>AJ318+AF319+Clima!$F317-Calculations!AG319-Calculations!AH319-Calculations!AI319</f>
        <v>41.25192002048</v>
      </c>
      <c r="AK319" s="21"/>
    </row>
    <row r="320" spans="2:37" x14ac:dyDescent="0.25">
      <c r="B320" s="17"/>
      <c r="C320" s="22">
        <v>315</v>
      </c>
      <c r="D320" s="22">
        <f>ET_Calcs!$I318*((1-Constantes!$D$21)*ET_Calcs!$K318+ET_Calcs!$L318)</f>
        <v>2.0231006612464948</v>
      </c>
      <c r="E320" s="22">
        <f>MIN(D320*Constantes!$D$19,0.8*(H319+Clima!$F318-F320-G320-Constantes!$D$12))</f>
        <v>1.5360163840000497E-3</v>
      </c>
      <c r="F320" s="22">
        <f>IF(Clima!$F318&gt;0.05*Constantes!$D$20,((Clima!$F318-0.05*Constantes!$D$20)^2)/(Clima!$F318+0.95*Constantes!$D$20),0)</f>
        <v>0</v>
      </c>
      <c r="G320" s="22">
        <f>MAX(0,H319+Clima!$F318-F320-Constantes!$D$11)</f>
        <v>0</v>
      </c>
      <c r="H320" s="22">
        <f>H319+Clima!$F318-F320-E320-G320</f>
        <v>26.250384004095999</v>
      </c>
      <c r="I320" s="20"/>
      <c r="J320" s="22">
        <v>315</v>
      </c>
      <c r="K320" s="22">
        <f>ET_Calcs!$I318*((1-Constantes!$E$21)*ET_Calcs!$K318+ET_Calcs!$L318)</f>
        <v>2.0231006612464948</v>
      </c>
      <c r="L320" s="22">
        <f>MIN(K320*Constantes!$E$19,0.8*(O319+Clima!$F318-M320-N320-Constantes!$D$12))</f>
        <v>1.5360163840000497E-3</v>
      </c>
      <c r="M320" s="22">
        <f>IF(Clima!$F318&gt;0.05*Constantes!$E$20,((Clima!$F318-0.05*Constantes!$E$20)^2)/(Clima!$F318+0.95*Constantes!$E$20),0)</f>
        <v>0</v>
      </c>
      <c r="N320" s="22">
        <f>MAX(0,O319+Clima!$F318-M320-Constantes!$D$11)</f>
        <v>0</v>
      </c>
      <c r="O320" s="22">
        <f>O319+Clima!$F318-M320-L320-N320</f>
        <v>26.250384004095999</v>
      </c>
      <c r="P320" s="22">
        <f>P319+(Coeficientes!$D$22*N320-Q320)/Coeficientes!$D$23</f>
        <v>0</v>
      </c>
      <c r="Q320" s="22">
        <f>10*Coeficientes!$D$24*P319/Constantes!$E$29</f>
        <v>0</v>
      </c>
      <c r="R320" s="22">
        <f>10000*(M320+Q320)*Escenarios!$E$7/Escenarios!$E$8</f>
        <v>0</v>
      </c>
      <c r="S320" s="22">
        <f>MAX(0,Constantes!$D$15/((Calculations!V319+Calculations!R320+Clima!$F318)^2)+Coeficientes!$D$12)</f>
        <v>0</v>
      </c>
      <c r="T320" s="22">
        <f>MIN(ET_Calcs!$M318,0.8*(Calculations!V319+Calculations!R320+Clima!$F318-Calculations!S320-Constantes!$D$14))</f>
        <v>1.5360163840000497E-3</v>
      </c>
      <c r="U320" s="22">
        <f>MAX(0,V319+R320+Clima!$F318-Calculations!S320-Calculations!T320-Constantes!$E$24)</f>
        <v>0</v>
      </c>
      <c r="V320" s="22">
        <f>V319+R320+Clima!$F318-Calculations!S320-Calculations!T320-Calculations!U320</f>
        <v>41.250384004095999</v>
      </c>
      <c r="W320" s="20"/>
      <c r="X320" s="22">
        <v>315</v>
      </c>
      <c r="Y320" s="22">
        <f>ET_Calcs!$I318*((1-Constantes!$F$21)*ET_Calcs!$K318+ET_Calcs!$L318)</f>
        <v>2.0231006612464948</v>
      </c>
      <c r="Z320" s="22">
        <f>MIN(Y320*Constantes!$F$19,0.8*(AC319+Clima!$F318-AA320-AB320-Constantes!$D$12))</f>
        <v>1.5360163840000497E-3</v>
      </c>
      <c r="AA320" s="22">
        <f>IF(Clima!$F318&gt;0.05*Constantes!$F$20,((Clima!$F318-0.05*Constantes!$F$20)^2)/(Clima!$F318+0.95*Constantes!$F$20),0)</f>
        <v>0</v>
      </c>
      <c r="AB320" s="22">
        <f>MAX(0,AC319+Clima!$F318-AA320-Constantes!$D$11)</f>
        <v>0</v>
      </c>
      <c r="AC320" s="22">
        <f>AC319+Clima!$F318-AA320-Z320-AB320</f>
        <v>26.250384004095999</v>
      </c>
      <c r="AD320" s="22">
        <f>AD319+(Coeficientes!$D$22*AB320-AE320)/Coeficientes!$D$23</f>
        <v>0</v>
      </c>
      <c r="AE320" s="22">
        <f>10*Coeficientes!$D$24*AD319/Constantes!$F$29</f>
        <v>0</v>
      </c>
      <c r="AF320" s="22">
        <f>10000*(AA320+AE320)*Escenarios!$F$7/Escenarios!$F$8</f>
        <v>0</v>
      </c>
      <c r="AG320" s="22">
        <f>MAX(0,Constantes!$D$15/((Calculations!AJ319+Calculations!AF320+Clima!$F318)^2)+Coeficientes!$D$12)</f>
        <v>0</v>
      </c>
      <c r="AH320" s="22">
        <f>MIN(ET_Calcs!$M318,0.8*(Calculations!AJ319+Calculations!AF320+Clima!$F318-Calculations!AG320-Constantes!$D$14))</f>
        <v>1.5360163840000497E-3</v>
      </c>
      <c r="AI320" s="22">
        <f>MAX(0,AJ319+AF320+Clima!$F318-Calculations!AG320-Calculations!AH320-Constantes!$E$24)</f>
        <v>0</v>
      </c>
      <c r="AJ320" s="22">
        <f>AJ319+AF320+Clima!$F318-Calculations!AG320-Calculations!AH320-Calculations!AI320</f>
        <v>41.250384004095999</v>
      </c>
      <c r="AK320" s="21"/>
    </row>
    <row r="321" spans="2:37" x14ac:dyDescent="0.25">
      <c r="B321" s="17"/>
      <c r="C321" s="22">
        <v>316</v>
      </c>
      <c r="D321" s="22">
        <f>ET_Calcs!$I319*((1-Constantes!$D$21)*ET_Calcs!$K319+ET_Calcs!$L319)</f>
        <v>2.0400285694479372</v>
      </c>
      <c r="E321" s="22">
        <f>MIN(D321*Constantes!$D$19,0.8*(H320+Clima!$F319-F321-G321-Constantes!$D$12))</f>
        <v>3.0720327679887308E-4</v>
      </c>
      <c r="F321" s="22">
        <f>IF(Clima!$F319&gt;0.05*Constantes!$D$20,((Clima!$F319-0.05*Constantes!$D$20)^2)/(Clima!$F319+0.95*Constantes!$D$20),0)</f>
        <v>0</v>
      </c>
      <c r="G321" s="22">
        <f>MAX(0,H320+Clima!$F319-F321-Constantes!$D$11)</f>
        <v>0</v>
      </c>
      <c r="H321" s="22">
        <f>H320+Clima!$F319-F321-E321-G321</f>
        <v>26.250076800819201</v>
      </c>
      <c r="I321" s="20"/>
      <c r="J321" s="22">
        <v>316</v>
      </c>
      <c r="K321" s="22">
        <f>ET_Calcs!$I319*((1-Constantes!$E$21)*ET_Calcs!$K319+ET_Calcs!$L319)</f>
        <v>2.0400285694479372</v>
      </c>
      <c r="L321" s="22">
        <f>MIN(K321*Constantes!$E$19,0.8*(O320+Clima!$F319-M321-N321-Constantes!$D$12))</f>
        <v>3.0720327679887308E-4</v>
      </c>
      <c r="M321" s="22">
        <f>IF(Clima!$F319&gt;0.05*Constantes!$E$20,((Clima!$F319-0.05*Constantes!$E$20)^2)/(Clima!$F319+0.95*Constantes!$E$20),0)</f>
        <v>0</v>
      </c>
      <c r="N321" s="22">
        <f>MAX(0,O320+Clima!$F319-M321-Constantes!$D$11)</f>
        <v>0</v>
      </c>
      <c r="O321" s="22">
        <f>O320+Clima!$F319-M321-L321-N321</f>
        <v>26.250076800819201</v>
      </c>
      <c r="P321" s="22">
        <f>P320+(Coeficientes!$D$22*N321-Q321)/Coeficientes!$D$23</f>
        <v>0</v>
      </c>
      <c r="Q321" s="22">
        <f>10*Coeficientes!$D$24*P320/Constantes!$E$29</f>
        <v>0</v>
      </c>
      <c r="R321" s="22">
        <f>10000*(M321+Q321)*Escenarios!$E$7/Escenarios!$E$8</f>
        <v>0</v>
      </c>
      <c r="S321" s="22">
        <f>MAX(0,Constantes!$D$15/((Calculations!V320+Calculations!R321+Clima!$F319)^2)+Coeficientes!$D$12)</f>
        <v>0</v>
      </c>
      <c r="T321" s="22">
        <f>MIN(ET_Calcs!$M319,0.8*(Calculations!V320+Calculations!R321+Clima!$F319-Calculations!S321-Constantes!$D$14))</f>
        <v>3.0720327679887308E-4</v>
      </c>
      <c r="U321" s="22">
        <f>MAX(0,V320+R321+Clima!$F319-Calculations!S321-Calculations!T321-Constantes!$E$24)</f>
        <v>0</v>
      </c>
      <c r="V321" s="22">
        <f>V320+R321+Clima!$F319-Calculations!S321-Calculations!T321-Calculations!U321</f>
        <v>41.250076800819201</v>
      </c>
      <c r="W321" s="20"/>
      <c r="X321" s="22">
        <v>316</v>
      </c>
      <c r="Y321" s="22">
        <f>ET_Calcs!$I319*((1-Constantes!$F$21)*ET_Calcs!$K319+ET_Calcs!$L319)</f>
        <v>2.0400285694479372</v>
      </c>
      <c r="Z321" s="22">
        <f>MIN(Y321*Constantes!$F$19,0.8*(AC320+Clima!$F319-AA321-AB321-Constantes!$D$12))</f>
        <v>3.0720327679887308E-4</v>
      </c>
      <c r="AA321" s="22">
        <f>IF(Clima!$F319&gt;0.05*Constantes!$F$20,((Clima!$F319-0.05*Constantes!$F$20)^2)/(Clima!$F319+0.95*Constantes!$F$20),0)</f>
        <v>0</v>
      </c>
      <c r="AB321" s="22">
        <f>MAX(0,AC320+Clima!$F319-AA321-Constantes!$D$11)</f>
        <v>0</v>
      </c>
      <c r="AC321" s="22">
        <f>AC320+Clima!$F319-AA321-Z321-AB321</f>
        <v>26.250076800819201</v>
      </c>
      <c r="AD321" s="22">
        <f>AD320+(Coeficientes!$D$22*AB321-AE321)/Coeficientes!$D$23</f>
        <v>0</v>
      </c>
      <c r="AE321" s="22">
        <f>10*Coeficientes!$D$24*AD320/Constantes!$F$29</f>
        <v>0</v>
      </c>
      <c r="AF321" s="22">
        <f>10000*(AA321+AE321)*Escenarios!$F$7/Escenarios!$F$8</f>
        <v>0</v>
      </c>
      <c r="AG321" s="22">
        <f>MAX(0,Constantes!$D$15/((Calculations!AJ320+Calculations!AF321+Clima!$F319)^2)+Coeficientes!$D$12)</f>
        <v>0</v>
      </c>
      <c r="AH321" s="22">
        <f>MIN(ET_Calcs!$M319,0.8*(Calculations!AJ320+Calculations!AF321+Clima!$F319-Calculations!AG321-Constantes!$D$14))</f>
        <v>3.0720327679887308E-4</v>
      </c>
      <c r="AI321" s="22">
        <f>MAX(0,AJ320+AF321+Clima!$F319-Calculations!AG321-Calculations!AH321-Constantes!$E$24)</f>
        <v>0</v>
      </c>
      <c r="AJ321" s="22">
        <f>AJ320+AF321+Clima!$F319-Calculations!AG321-Calculations!AH321-Calculations!AI321</f>
        <v>41.250076800819201</v>
      </c>
      <c r="AK321" s="21"/>
    </row>
    <row r="322" spans="2:37" x14ac:dyDescent="0.25">
      <c r="B322" s="17"/>
      <c r="C322" s="22">
        <v>317</v>
      </c>
      <c r="D322" s="22">
        <f>ET_Calcs!$I320*((1-Constantes!$D$21)*ET_Calcs!$K320+ET_Calcs!$L320)</f>
        <v>2.0040972842981648</v>
      </c>
      <c r="E322" s="22">
        <f>MIN(D322*Constantes!$D$19,0.8*(H321+Clima!$F320-F322-G322-Constantes!$D$12))</f>
        <v>6.1440655360911475E-5</v>
      </c>
      <c r="F322" s="22">
        <f>IF(Clima!$F320&gt;0.05*Constantes!$D$20,((Clima!$F320-0.05*Constantes!$D$20)^2)/(Clima!$F320+0.95*Constantes!$D$20),0)</f>
        <v>0</v>
      </c>
      <c r="G322" s="22">
        <f>MAX(0,H321+Clima!$F320-F322-Constantes!$D$11)</f>
        <v>0</v>
      </c>
      <c r="H322" s="22">
        <f>H321+Clima!$F320-F322-E322-G322</f>
        <v>26.25001536016384</v>
      </c>
      <c r="I322" s="20"/>
      <c r="J322" s="22">
        <v>317</v>
      </c>
      <c r="K322" s="22">
        <f>ET_Calcs!$I320*((1-Constantes!$E$21)*ET_Calcs!$K320+ET_Calcs!$L320)</f>
        <v>2.0040972842981648</v>
      </c>
      <c r="L322" s="22">
        <f>MIN(K322*Constantes!$E$19,0.8*(O321+Clima!$F320-M322-N322-Constantes!$D$12))</f>
        <v>6.1440655360911475E-5</v>
      </c>
      <c r="M322" s="22">
        <f>IF(Clima!$F320&gt;0.05*Constantes!$E$20,((Clima!$F320-0.05*Constantes!$E$20)^2)/(Clima!$F320+0.95*Constantes!$E$20),0)</f>
        <v>0</v>
      </c>
      <c r="N322" s="22">
        <f>MAX(0,O321+Clima!$F320-M322-Constantes!$D$11)</f>
        <v>0</v>
      </c>
      <c r="O322" s="22">
        <f>O321+Clima!$F320-M322-L322-N322</f>
        <v>26.25001536016384</v>
      </c>
      <c r="P322" s="22">
        <f>P321+(Coeficientes!$D$22*N322-Q322)/Coeficientes!$D$23</f>
        <v>0</v>
      </c>
      <c r="Q322" s="22">
        <f>10*Coeficientes!$D$24*P321/Constantes!$E$29</f>
        <v>0</v>
      </c>
      <c r="R322" s="22">
        <f>10000*(M322+Q322)*Escenarios!$E$7/Escenarios!$E$8</f>
        <v>0</v>
      </c>
      <c r="S322" s="22">
        <f>MAX(0,Constantes!$D$15/((Calculations!V321+Calculations!R322+Clima!$F320)^2)+Coeficientes!$D$12)</f>
        <v>0</v>
      </c>
      <c r="T322" s="22">
        <f>MIN(ET_Calcs!$M320,0.8*(Calculations!V321+Calculations!R322+Clima!$F320-Calculations!S322-Constantes!$D$14))</f>
        <v>6.1440655360911475E-5</v>
      </c>
      <c r="U322" s="22">
        <f>MAX(0,V321+R322+Clima!$F320-Calculations!S322-Calculations!T322-Constantes!$E$24)</f>
        <v>0</v>
      </c>
      <c r="V322" s="22">
        <f>V321+R322+Clima!$F320-Calculations!S322-Calculations!T322-Calculations!U322</f>
        <v>41.250015360163843</v>
      </c>
      <c r="W322" s="20"/>
      <c r="X322" s="22">
        <v>317</v>
      </c>
      <c r="Y322" s="22">
        <f>ET_Calcs!$I320*((1-Constantes!$F$21)*ET_Calcs!$K320+ET_Calcs!$L320)</f>
        <v>2.0040972842981648</v>
      </c>
      <c r="Z322" s="22">
        <f>MIN(Y322*Constantes!$F$19,0.8*(AC321+Clima!$F320-AA322-AB322-Constantes!$D$12))</f>
        <v>6.1440655360911475E-5</v>
      </c>
      <c r="AA322" s="22">
        <f>IF(Clima!$F320&gt;0.05*Constantes!$F$20,((Clima!$F320-0.05*Constantes!$F$20)^2)/(Clima!$F320+0.95*Constantes!$F$20),0)</f>
        <v>0</v>
      </c>
      <c r="AB322" s="22">
        <f>MAX(0,AC321+Clima!$F320-AA322-Constantes!$D$11)</f>
        <v>0</v>
      </c>
      <c r="AC322" s="22">
        <f>AC321+Clima!$F320-AA322-Z322-AB322</f>
        <v>26.25001536016384</v>
      </c>
      <c r="AD322" s="22">
        <f>AD321+(Coeficientes!$D$22*AB322-AE322)/Coeficientes!$D$23</f>
        <v>0</v>
      </c>
      <c r="AE322" s="22">
        <f>10*Coeficientes!$D$24*AD321/Constantes!$F$29</f>
        <v>0</v>
      </c>
      <c r="AF322" s="22">
        <f>10000*(AA322+AE322)*Escenarios!$F$7/Escenarios!$F$8</f>
        <v>0</v>
      </c>
      <c r="AG322" s="22">
        <f>MAX(0,Constantes!$D$15/((Calculations!AJ321+Calculations!AF322+Clima!$F320)^2)+Coeficientes!$D$12)</f>
        <v>0</v>
      </c>
      <c r="AH322" s="22">
        <f>MIN(ET_Calcs!$M320,0.8*(Calculations!AJ321+Calculations!AF322+Clima!$F320-Calculations!AG322-Constantes!$D$14))</f>
        <v>6.1440655360911475E-5</v>
      </c>
      <c r="AI322" s="22">
        <f>MAX(0,AJ321+AF322+Clima!$F320-Calculations!AG322-Calculations!AH322-Constantes!$E$24)</f>
        <v>0</v>
      </c>
      <c r="AJ322" s="22">
        <f>AJ321+AF322+Clima!$F320-Calculations!AG322-Calculations!AH322-Calculations!AI322</f>
        <v>41.250015360163843</v>
      </c>
      <c r="AK322" s="21"/>
    </row>
    <row r="323" spans="2:37" x14ac:dyDescent="0.25">
      <c r="B323" s="17"/>
      <c r="C323" s="22">
        <v>318</v>
      </c>
      <c r="D323" s="22">
        <f>ET_Calcs!$I321*((1-Constantes!$D$21)*ET_Calcs!$K321+ET_Calcs!$L321)</f>
        <v>1.9997608469593831</v>
      </c>
      <c r="E323" s="22">
        <f>MIN(D323*Constantes!$D$19,0.8*(H322+Clima!$F321-F323-G323-Constantes!$D$12))</f>
        <v>1.2288131071613862E-5</v>
      </c>
      <c r="F323" s="22">
        <f>IF(Clima!$F321&gt;0.05*Constantes!$D$20,((Clima!$F321-0.05*Constantes!$D$20)^2)/(Clima!$F321+0.95*Constantes!$D$20),0)</f>
        <v>0</v>
      </c>
      <c r="G323" s="22">
        <f>MAX(0,H322+Clima!$F321-F323-Constantes!$D$11)</f>
        <v>0</v>
      </c>
      <c r="H323" s="22">
        <f>H322+Clima!$F321-F323-E323-G323</f>
        <v>26.250003072032769</v>
      </c>
      <c r="I323" s="20"/>
      <c r="J323" s="22">
        <v>318</v>
      </c>
      <c r="K323" s="22">
        <f>ET_Calcs!$I321*((1-Constantes!$E$21)*ET_Calcs!$K321+ET_Calcs!$L321)</f>
        <v>1.9997608469593831</v>
      </c>
      <c r="L323" s="22">
        <f>MIN(K323*Constantes!$E$19,0.8*(O322+Clima!$F321-M323-N323-Constantes!$D$12))</f>
        <v>1.2288131071613862E-5</v>
      </c>
      <c r="M323" s="22">
        <f>IF(Clima!$F321&gt;0.05*Constantes!$E$20,((Clima!$F321-0.05*Constantes!$E$20)^2)/(Clima!$F321+0.95*Constantes!$E$20),0)</f>
        <v>0</v>
      </c>
      <c r="N323" s="22">
        <f>MAX(0,O322+Clima!$F321-M323-Constantes!$D$11)</f>
        <v>0</v>
      </c>
      <c r="O323" s="22">
        <f>O322+Clima!$F321-M323-L323-N323</f>
        <v>26.250003072032769</v>
      </c>
      <c r="P323" s="22">
        <f>P322+(Coeficientes!$D$22*N323-Q323)/Coeficientes!$D$23</f>
        <v>0</v>
      </c>
      <c r="Q323" s="22">
        <f>10*Coeficientes!$D$24*P322/Constantes!$E$29</f>
        <v>0</v>
      </c>
      <c r="R323" s="22">
        <f>10000*(M323+Q323)*Escenarios!$E$7/Escenarios!$E$8</f>
        <v>0</v>
      </c>
      <c r="S323" s="22">
        <f>MAX(0,Constantes!$D$15/((Calculations!V322+Calculations!R323+Clima!$F321)^2)+Coeficientes!$D$12)</f>
        <v>0</v>
      </c>
      <c r="T323" s="22">
        <f>MIN(ET_Calcs!$M321,0.8*(Calculations!V322+Calculations!R323+Clima!$F321-Calculations!S323-Constantes!$D$14))</f>
        <v>1.2288131074456032E-5</v>
      </c>
      <c r="U323" s="22">
        <f>MAX(0,V322+R323+Clima!$F321-Calculations!S323-Calculations!T323-Constantes!$E$24)</f>
        <v>0</v>
      </c>
      <c r="V323" s="22">
        <f>V322+R323+Clima!$F321-Calculations!S323-Calculations!T323-Calculations!U323</f>
        <v>41.250003072032769</v>
      </c>
      <c r="W323" s="20"/>
      <c r="X323" s="22">
        <v>318</v>
      </c>
      <c r="Y323" s="22">
        <f>ET_Calcs!$I321*((1-Constantes!$F$21)*ET_Calcs!$K321+ET_Calcs!$L321)</f>
        <v>1.9997608469593831</v>
      </c>
      <c r="Z323" s="22">
        <f>MIN(Y323*Constantes!$F$19,0.8*(AC322+Clima!$F321-AA323-AB323-Constantes!$D$12))</f>
        <v>1.2288131071613862E-5</v>
      </c>
      <c r="AA323" s="22">
        <f>IF(Clima!$F321&gt;0.05*Constantes!$F$20,((Clima!$F321-0.05*Constantes!$F$20)^2)/(Clima!$F321+0.95*Constantes!$F$20),0)</f>
        <v>0</v>
      </c>
      <c r="AB323" s="22">
        <f>MAX(0,AC322+Clima!$F321-AA323-Constantes!$D$11)</f>
        <v>0</v>
      </c>
      <c r="AC323" s="22">
        <f>AC322+Clima!$F321-AA323-Z323-AB323</f>
        <v>26.250003072032769</v>
      </c>
      <c r="AD323" s="22">
        <f>AD322+(Coeficientes!$D$22*AB323-AE323)/Coeficientes!$D$23</f>
        <v>0</v>
      </c>
      <c r="AE323" s="22">
        <f>10*Coeficientes!$D$24*AD322/Constantes!$F$29</f>
        <v>0</v>
      </c>
      <c r="AF323" s="22">
        <f>10000*(AA323+AE323)*Escenarios!$F$7/Escenarios!$F$8</f>
        <v>0</v>
      </c>
      <c r="AG323" s="22">
        <f>MAX(0,Constantes!$D$15/((Calculations!AJ322+Calculations!AF323+Clima!$F321)^2)+Coeficientes!$D$12)</f>
        <v>0</v>
      </c>
      <c r="AH323" s="22">
        <f>MIN(ET_Calcs!$M321,0.8*(Calculations!AJ322+Calculations!AF323+Clima!$F321-Calculations!AG323-Constantes!$D$14))</f>
        <v>1.2288131074456032E-5</v>
      </c>
      <c r="AI323" s="22">
        <f>MAX(0,AJ322+AF323+Clima!$F321-Calculations!AG323-Calculations!AH323-Constantes!$E$24)</f>
        <v>0</v>
      </c>
      <c r="AJ323" s="22">
        <f>AJ322+AF323+Clima!$F321-Calculations!AG323-Calculations!AH323-Calculations!AI323</f>
        <v>41.250003072032769</v>
      </c>
      <c r="AK323" s="21"/>
    </row>
    <row r="324" spans="2:37" x14ac:dyDescent="0.25">
      <c r="B324" s="17"/>
      <c r="C324" s="22">
        <v>319</v>
      </c>
      <c r="D324" s="22">
        <f>ET_Calcs!$I322*((1-Constantes!$D$21)*ET_Calcs!$K322+ET_Calcs!$L322)</f>
        <v>2.037647012020066</v>
      </c>
      <c r="E324" s="22">
        <f>MIN(D324*Constantes!$D$19,0.8*(H323+Clima!$F322-F324-G324-Constantes!$D$12))</f>
        <v>2.4576262148912066E-6</v>
      </c>
      <c r="F324" s="22">
        <f>IF(Clima!$F322&gt;0.05*Constantes!$D$20,((Clima!$F322-0.05*Constantes!$D$20)^2)/(Clima!$F322+0.95*Constantes!$D$20),0)</f>
        <v>0</v>
      </c>
      <c r="G324" s="22">
        <f>MAX(0,H323+Clima!$F322-F324-Constantes!$D$11)</f>
        <v>0</v>
      </c>
      <c r="H324" s="22">
        <f>H323+Clima!$F322-F324-E324-G324</f>
        <v>26.250000614406552</v>
      </c>
      <c r="I324" s="20"/>
      <c r="J324" s="22">
        <v>319</v>
      </c>
      <c r="K324" s="22">
        <f>ET_Calcs!$I322*((1-Constantes!$E$21)*ET_Calcs!$K322+ET_Calcs!$L322)</f>
        <v>2.037647012020066</v>
      </c>
      <c r="L324" s="22">
        <f>MIN(K324*Constantes!$E$19,0.8*(O323+Clima!$F322-M324-N324-Constantes!$D$12))</f>
        <v>2.4576262148912066E-6</v>
      </c>
      <c r="M324" s="22">
        <f>IF(Clima!$F322&gt;0.05*Constantes!$E$20,((Clima!$F322-0.05*Constantes!$E$20)^2)/(Clima!$F322+0.95*Constantes!$E$20),0)</f>
        <v>0</v>
      </c>
      <c r="N324" s="22">
        <f>MAX(0,O323+Clima!$F322-M324-Constantes!$D$11)</f>
        <v>0</v>
      </c>
      <c r="O324" s="22">
        <f>O323+Clima!$F322-M324-L324-N324</f>
        <v>26.250000614406552</v>
      </c>
      <c r="P324" s="22">
        <f>P323+(Coeficientes!$D$22*N324-Q324)/Coeficientes!$D$23</f>
        <v>0</v>
      </c>
      <c r="Q324" s="22">
        <f>10*Coeficientes!$D$24*P323/Constantes!$E$29</f>
        <v>0</v>
      </c>
      <c r="R324" s="22">
        <f>10000*(M324+Q324)*Escenarios!$E$7/Escenarios!$E$8</f>
        <v>0</v>
      </c>
      <c r="S324" s="22">
        <f>MAX(0,Constantes!$D$15/((Calculations!V323+Calculations!R324+Clima!$F322)^2)+Coeficientes!$D$12)</f>
        <v>0</v>
      </c>
      <c r="T324" s="22">
        <f>MIN(ET_Calcs!$M322,0.8*(Calculations!V323+Calculations!R324+Clima!$F322-Calculations!S324-Constantes!$D$14))</f>
        <v>2.4576262148912066E-6</v>
      </c>
      <c r="U324" s="22">
        <f>MAX(0,V323+R324+Clima!$F322-Calculations!S324-Calculations!T324-Constantes!$E$24)</f>
        <v>0</v>
      </c>
      <c r="V324" s="22">
        <f>V323+R324+Clima!$F322-Calculations!S324-Calculations!T324-Calculations!U324</f>
        <v>41.250000614406552</v>
      </c>
      <c r="W324" s="20"/>
      <c r="X324" s="22">
        <v>319</v>
      </c>
      <c r="Y324" s="22">
        <f>ET_Calcs!$I322*((1-Constantes!$F$21)*ET_Calcs!$K322+ET_Calcs!$L322)</f>
        <v>2.037647012020066</v>
      </c>
      <c r="Z324" s="22">
        <f>MIN(Y324*Constantes!$F$19,0.8*(AC323+Clima!$F322-AA324-AB324-Constantes!$D$12))</f>
        <v>2.4576262148912066E-6</v>
      </c>
      <c r="AA324" s="22">
        <f>IF(Clima!$F322&gt;0.05*Constantes!$F$20,((Clima!$F322-0.05*Constantes!$F$20)^2)/(Clima!$F322+0.95*Constantes!$F$20),0)</f>
        <v>0</v>
      </c>
      <c r="AB324" s="22">
        <f>MAX(0,AC323+Clima!$F322-AA324-Constantes!$D$11)</f>
        <v>0</v>
      </c>
      <c r="AC324" s="22">
        <f>AC323+Clima!$F322-AA324-Z324-AB324</f>
        <v>26.250000614406552</v>
      </c>
      <c r="AD324" s="22">
        <f>AD323+(Coeficientes!$D$22*AB324-AE324)/Coeficientes!$D$23</f>
        <v>0</v>
      </c>
      <c r="AE324" s="22">
        <f>10*Coeficientes!$D$24*AD323/Constantes!$F$29</f>
        <v>0</v>
      </c>
      <c r="AF324" s="22">
        <f>10000*(AA324+AE324)*Escenarios!$F$7/Escenarios!$F$8</f>
        <v>0</v>
      </c>
      <c r="AG324" s="22">
        <f>MAX(0,Constantes!$D$15/((Calculations!AJ323+Calculations!AF324+Clima!$F322)^2)+Coeficientes!$D$12)</f>
        <v>0</v>
      </c>
      <c r="AH324" s="22">
        <f>MIN(ET_Calcs!$M322,0.8*(Calculations!AJ323+Calculations!AF324+Clima!$F322-Calculations!AG324-Constantes!$D$14))</f>
        <v>2.4576262148912066E-6</v>
      </c>
      <c r="AI324" s="22">
        <f>MAX(0,AJ323+AF324+Clima!$F322-Calculations!AG324-Calculations!AH324-Constantes!$E$24)</f>
        <v>0</v>
      </c>
      <c r="AJ324" s="22">
        <f>AJ323+AF324+Clima!$F322-Calculations!AG324-Calculations!AH324-Calculations!AI324</f>
        <v>41.250000614406552</v>
      </c>
      <c r="AK324" s="21"/>
    </row>
    <row r="325" spans="2:37" x14ac:dyDescent="0.25">
      <c r="B325" s="17"/>
      <c r="C325" s="22">
        <v>320</v>
      </c>
      <c r="D325" s="22">
        <f>ET_Calcs!$I323*((1-Constantes!$D$21)*ET_Calcs!$K323+ET_Calcs!$L323)</f>
        <v>2.033196887673498</v>
      </c>
      <c r="E325" s="22">
        <f>MIN(D325*Constantes!$D$19,0.8*(H324+Clima!$F323-F325-G325-Constantes!$D$12))</f>
        <v>4.9152524184137292E-7</v>
      </c>
      <c r="F325" s="22">
        <f>IF(Clima!$F323&gt;0.05*Constantes!$D$20,((Clima!$F323-0.05*Constantes!$D$20)^2)/(Clima!$F323+0.95*Constantes!$D$20),0)</f>
        <v>0</v>
      </c>
      <c r="G325" s="22">
        <f>MAX(0,H324+Clima!$F323-F325-Constantes!$D$11)</f>
        <v>0</v>
      </c>
      <c r="H325" s="22">
        <f>H324+Clima!$F323-F325-E325-G325</f>
        <v>26.25000012288131</v>
      </c>
      <c r="I325" s="20"/>
      <c r="J325" s="22">
        <v>320</v>
      </c>
      <c r="K325" s="22">
        <f>ET_Calcs!$I323*((1-Constantes!$E$21)*ET_Calcs!$K323+ET_Calcs!$L323)</f>
        <v>2.033196887673498</v>
      </c>
      <c r="L325" s="22">
        <f>MIN(K325*Constantes!$E$19,0.8*(O324+Clima!$F323-M325-N325-Constantes!$D$12))</f>
        <v>4.9152524184137292E-7</v>
      </c>
      <c r="M325" s="22">
        <f>IF(Clima!$F323&gt;0.05*Constantes!$E$20,((Clima!$F323-0.05*Constantes!$E$20)^2)/(Clima!$F323+0.95*Constantes!$E$20),0)</f>
        <v>0</v>
      </c>
      <c r="N325" s="22">
        <f>MAX(0,O324+Clima!$F323-M325-Constantes!$D$11)</f>
        <v>0</v>
      </c>
      <c r="O325" s="22">
        <f>O324+Clima!$F323-M325-L325-N325</f>
        <v>26.25000012288131</v>
      </c>
      <c r="P325" s="22">
        <f>P324+(Coeficientes!$D$22*N325-Q325)/Coeficientes!$D$23</f>
        <v>0</v>
      </c>
      <c r="Q325" s="22">
        <f>10*Coeficientes!$D$24*P324/Constantes!$E$29</f>
        <v>0</v>
      </c>
      <c r="R325" s="22">
        <f>10000*(M325+Q325)*Escenarios!$E$7/Escenarios!$E$8</f>
        <v>0</v>
      </c>
      <c r="S325" s="22">
        <f>MAX(0,Constantes!$D$15/((Calculations!V324+Calculations!R325+Clima!$F323)^2)+Coeficientes!$D$12)</f>
        <v>0</v>
      </c>
      <c r="T325" s="22">
        <f>MIN(ET_Calcs!$M323,0.8*(Calculations!V324+Calculations!R325+Clima!$F323-Calculations!S325-Constantes!$D$14))</f>
        <v>4.9152524184137292E-7</v>
      </c>
      <c r="U325" s="22">
        <f>MAX(0,V324+R325+Clima!$F323-Calculations!S325-Calculations!T325-Constantes!$E$24)</f>
        <v>0</v>
      </c>
      <c r="V325" s="22">
        <f>V324+R325+Clima!$F323-Calculations!S325-Calculations!T325-Calculations!U325</f>
        <v>41.25000012288131</v>
      </c>
      <c r="W325" s="20"/>
      <c r="X325" s="22">
        <v>320</v>
      </c>
      <c r="Y325" s="22">
        <f>ET_Calcs!$I323*((1-Constantes!$F$21)*ET_Calcs!$K323+ET_Calcs!$L323)</f>
        <v>2.033196887673498</v>
      </c>
      <c r="Z325" s="22">
        <f>MIN(Y325*Constantes!$F$19,0.8*(AC324+Clima!$F323-AA325-AB325-Constantes!$D$12))</f>
        <v>4.9152524184137292E-7</v>
      </c>
      <c r="AA325" s="22">
        <f>IF(Clima!$F323&gt;0.05*Constantes!$F$20,((Clima!$F323-0.05*Constantes!$F$20)^2)/(Clima!$F323+0.95*Constantes!$F$20),0)</f>
        <v>0</v>
      </c>
      <c r="AB325" s="22">
        <f>MAX(0,AC324+Clima!$F323-AA325-Constantes!$D$11)</f>
        <v>0</v>
      </c>
      <c r="AC325" s="22">
        <f>AC324+Clima!$F323-AA325-Z325-AB325</f>
        <v>26.25000012288131</v>
      </c>
      <c r="AD325" s="22">
        <f>AD324+(Coeficientes!$D$22*AB325-AE325)/Coeficientes!$D$23</f>
        <v>0</v>
      </c>
      <c r="AE325" s="22">
        <f>10*Coeficientes!$D$24*AD324/Constantes!$F$29</f>
        <v>0</v>
      </c>
      <c r="AF325" s="22">
        <f>10000*(AA325+AE325)*Escenarios!$F$7/Escenarios!$F$8</f>
        <v>0</v>
      </c>
      <c r="AG325" s="22">
        <f>MAX(0,Constantes!$D$15/((Calculations!AJ324+Calculations!AF325+Clima!$F323)^2)+Coeficientes!$D$12)</f>
        <v>0</v>
      </c>
      <c r="AH325" s="22">
        <f>MIN(ET_Calcs!$M323,0.8*(Calculations!AJ324+Calculations!AF325+Clima!$F323-Calculations!AG325-Constantes!$D$14))</f>
        <v>4.9152524184137292E-7</v>
      </c>
      <c r="AI325" s="22">
        <f>MAX(0,AJ324+AF325+Clima!$F323-Calculations!AG325-Calculations!AH325-Constantes!$E$24)</f>
        <v>0</v>
      </c>
      <c r="AJ325" s="22">
        <f>AJ324+AF325+Clima!$F323-Calculations!AG325-Calculations!AH325-Calculations!AI325</f>
        <v>41.25000012288131</v>
      </c>
      <c r="AK325" s="21"/>
    </row>
    <row r="326" spans="2:37" x14ac:dyDescent="0.25">
      <c r="B326" s="17"/>
      <c r="C326" s="22">
        <v>321</v>
      </c>
      <c r="D326" s="22">
        <f>ET_Calcs!$I324*((1-Constantes!$D$21)*ET_Calcs!$K324+ET_Calcs!$L324)</f>
        <v>2.0128110464700626</v>
      </c>
      <c r="E326" s="22">
        <f>MIN(D326*Constantes!$D$19,0.8*(H325+Clima!$F324-F326-G326-Constantes!$D$12))</f>
        <v>9.8305048368274594E-8</v>
      </c>
      <c r="F326" s="22">
        <f>IF(Clima!$F324&gt;0.05*Constantes!$D$20,((Clima!$F324-0.05*Constantes!$D$20)^2)/(Clima!$F324+0.95*Constantes!$D$20),0)</f>
        <v>0</v>
      </c>
      <c r="G326" s="22">
        <f>MAX(0,H325+Clima!$F324-F326-Constantes!$D$11)</f>
        <v>0</v>
      </c>
      <c r="H326" s="22">
        <f>H325+Clima!$F324-F326-E326-G326</f>
        <v>26.250000024576263</v>
      </c>
      <c r="I326" s="20"/>
      <c r="J326" s="22">
        <v>321</v>
      </c>
      <c r="K326" s="22">
        <f>ET_Calcs!$I324*((1-Constantes!$E$21)*ET_Calcs!$K324+ET_Calcs!$L324)</f>
        <v>2.0128110464700626</v>
      </c>
      <c r="L326" s="22">
        <f>MIN(K326*Constantes!$E$19,0.8*(O325+Clima!$F324-M326-N326-Constantes!$D$12))</f>
        <v>9.8305048368274594E-8</v>
      </c>
      <c r="M326" s="22">
        <f>IF(Clima!$F324&gt;0.05*Constantes!$E$20,((Clima!$F324-0.05*Constantes!$E$20)^2)/(Clima!$F324+0.95*Constantes!$E$20),0)</f>
        <v>0</v>
      </c>
      <c r="N326" s="22">
        <f>MAX(0,O325+Clima!$F324-M326-Constantes!$D$11)</f>
        <v>0</v>
      </c>
      <c r="O326" s="22">
        <f>O325+Clima!$F324-M326-L326-N326</f>
        <v>26.250000024576263</v>
      </c>
      <c r="P326" s="22">
        <f>P325+(Coeficientes!$D$22*N326-Q326)/Coeficientes!$D$23</f>
        <v>0</v>
      </c>
      <c r="Q326" s="22">
        <f>10*Coeficientes!$D$24*P325/Constantes!$E$29</f>
        <v>0</v>
      </c>
      <c r="R326" s="22">
        <f>10000*(M326+Q326)*Escenarios!$E$7/Escenarios!$E$8</f>
        <v>0</v>
      </c>
      <c r="S326" s="22">
        <f>MAX(0,Constantes!$D$15/((Calculations!V325+Calculations!R326+Clima!$F324)^2)+Coeficientes!$D$12)</f>
        <v>0</v>
      </c>
      <c r="T326" s="22">
        <f>MIN(ET_Calcs!$M324,0.8*(Calculations!V325+Calculations!R326+Clima!$F324-Calculations!S326-Constantes!$D$14))</f>
        <v>9.8305048368274594E-8</v>
      </c>
      <c r="U326" s="22">
        <f>MAX(0,V325+R326+Clima!$F324-Calculations!S326-Calculations!T326-Constantes!$E$24)</f>
        <v>0</v>
      </c>
      <c r="V326" s="22">
        <f>V325+R326+Clima!$F324-Calculations!S326-Calculations!T326-Calculations!U326</f>
        <v>41.250000024576259</v>
      </c>
      <c r="W326" s="20"/>
      <c r="X326" s="22">
        <v>321</v>
      </c>
      <c r="Y326" s="22">
        <f>ET_Calcs!$I324*((1-Constantes!$F$21)*ET_Calcs!$K324+ET_Calcs!$L324)</f>
        <v>2.0128110464700626</v>
      </c>
      <c r="Z326" s="22">
        <f>MIN(Y326*Constantes!$F$19,0.8*(AC325+Clima!$F324-AA326-AB326-Constantes!$D$12))</f>
        <v>9.8305048368274594E-8</v>
      </c>
      <c r="AA326" s="22">
        <f>IF(Clima!$F324&gt;0.05*Constantes!$F$20,((Clima!$F324-0.05*Constantes!$F$20)^2)/(Clima!$F324+0.95*Constantes!$F$20),0)</f>
        <v>0</v>
      </c>
      <c r="AB326" s="22">
        <f>MAX(0,AC325+Clima!$F324-AA326-Constantes!$D$11)</f>
        <v>0</v>
      </c>
      <c r="AC326" s="22">
        <f>AC325+Clima!$F324-AA326-Z326-AB326</f>
        <v>26.250000024576263</v>
      </c>
      <c r="AD326" s="22">
        <f>AD325+(Coeficientes!$D$22*AB326-AE326)/Coeficientes!$D$23</f>
        <v>0</v>
      </c>
      <c r="AE326" s="22">
        <f>10*Coeficientes!$D$24*AD325/Constantes!$F$29</f>
        <v>0</v>
      </c>
      <c r="AF326" s="22">
        <f>10000*(AA326+AE326)*Escenarios!$F$7/Escenarios!$F$8</f>
        <v>0</v>
      </c>
      <c r="AG326" s="22">
        <f>MAX(0,Constantes!$D$15/((Calculations!AJ325+Calculations!AF326+Clima!$F324)^2)+Coeficientes!$D$12)</f>
        <v>0</v>
      </c>
      <c r="AH326" s="22">
        <f>MIN(ET_Calcs!$M324,0.8*(Calculations!AJ325+Calculations!AF326+Clima!$F324-Calculations!AG326-Constantes!$D$14))</f>
        <v>9.8305048368274594E-8</v>
      </c>
      <c r="AI326" s="22">
        <f>MAX(0,AJ325+AF326+Clima!$F324-Calculations!AG326-Calculations!AH326-Constantes!$E$24)</f>
        <v>0</v>
      </c>
      <c r="AJ326" s="22">
        <f>AJ325+AF326+Clima!$F324-Calculations!AG326-Calculations!AH326-Calculations!AI326</f>
        <v>41.250000024576259</v>
      </c>
      <c r="AK326" s="21"/>
    </row>
    <row r="327" spans="2:37" x14ac:dyDescent="0.25">
      <c r="B327" s="17"/>
      <c r="C327" s="22">
        <v>322</v>
      </c>
      <c r="D327" s="22">
        <f>ET_Calcs!$I325*((1-Constantes!$D$21)*ET_Calcs!$K325+ET_Calcs!$L325)</f>
        <v>1.997640186353089</v>
      </c>
      <c r="E327" s="22">
        <f>MIN(D327*Constantes!$D$19,0.8*(H326+Clima!$F325-F327-G327-Constantes!$D$12))</f>
        <v>1.9661010242089107E-8</v>
      </c>
      <c r="F327" s="22">
        <f>IF(Clima!$F325&gt;0.05*Constantes!$D$20,((Clima!$F325-0.05*Constantes!$D$20)^2)/(Clima!$F325+0.95*Constantes!$D$20),0)</f>
        <v>0</v>
      </c>
      <c r="G327" s="22">
        <f>MAX(0,H326+Clima!$F325-F327-Constantes!$D$11)</f>
        <v>0</v>
      </c>
      <c r="H327" s="22">
        <f>H326+Clima!$F325-F327-E327-G327</f>
        <v>26.250000004915254</v>
      </c>
      <c r="I327" s="20"/>
      <c r="J327" s="22">
        <v>322</v>
      </c>
      <c r="K327" s="22">
        <f>ET_Calcs!$I325*((1-Constantes!$E$21)*ET_Calcs!$K325+ET_Calcs!$L325)</f>
        <v>1.997640186353089</v>
      </c>
      <c r="L327" s="22">
        <f>MIN(K327*Constantes!$E$19,0.8*(O326+Clima!$F325-M327-N327-Constantes!$D$12))</f>
        <v>1.9661010242089107E-8</v>
      </c>
      <c r="M327" s="22">
        <f>IF(Clima!$F325&gt;0.05*Constantes!$E$20,((Clima!$F325-0.05*Constantes!$E$20)^2)/(Clima!$F325+0.95*Constantes!$E$20),0)</f>
        <v>0</v>
      </c>
      <c r="N327" s="22">
        <f>MAX(0,O326+Clima!$F325-M327-Constantes!$D$11)</f>
        <v>0</v>
      </c>
      <c r="O327" s="22">
        <f>O326+Clima!$F325-M327-L327-N327</f>
        <v>26.250000004915254</v>
      </c>
      <c r="P327" s="22">
        <f>P326+(Coeficientes!$D$22*N327-Q327)/Coeficientes!$D$23</f>
        <v>0</v>
      </c>
      <c r="Q327" s="22">
        <f>10*Coeficientes!$D$24*P326/Constantes!$E$29</f>
        <v>0</v>
      </c>
      <c r="R327" s="22">
        <f>10000*(M327+Q327)*Escenarios!$E$7/Escenarios!$E$8</f>
        <v>0</v>
      </c>
      <c r="S327" s="22">
        <f>MAX(0,Constantes!$D$15/((Calculations!V326+Calculations!R327+Clima!$F325)^2)+Coeficientes!$D$12)</f>
        <v>0</v>
      </c>
      <c r="T327" s="22">
        <f>MIN(ET_Calcs!$M325,0.8*(Calculations!V326+Calculations!R327+Clima!$F325-Calculations!S327-Constantes!$D$14))</f>
        <v>1.9661007399918164E-8</v>
      </c>
      <c r="U327" s="22">
        <f>MAX(0,V326+R327+Clima!$F325-Calculations!S327-Calculations!T327-Constantes!$E$24)</f>
        <v>0</v>
      </c>
      <c r="V327" s="22">
        <f>V326+R327+Clima!$F325-Calculations!S327-Calculations!T327-Calculations!U327</f>
        <v>41.25000000491525</v>
      </c>
      <c r="W327" s="20"/>
      <c r="X327" s="22">
        <v>322</v>
      </c>
      <c r="Y327" s="22">
        <f>ET_Calcs!$I325*((1-Constantes!$F$21)*ET_Calcs!$K325+ET_Calcs!$L325)</f>
        <v>1.997640186353089</v>
      </c>
      <c r="Z327" s="22">
        <f>MIN(Y327*Constantes!$F$19,0.8*(AC326+Clima!$F325-AA327-AB327-Constantes!$D$12))</f>
        <v>1.9661010242089107E-8</v>
      </c>
      <c r="AA327" s="22">
        <f>IF(Clima!$F325&gt;0.05*Constantes!$F$20,((Clima!$F325-0.05*Constantes!$F$20)^2)/(Clima!$F325+0.95*Constantes!$F$20),0)</f>
        <v>0</v>
      </c>
      <c r="AB327" s="22">
        <f>MAX(0,AC326+Clima!$F325-AA327-Constantes!$D$11)</f>
        <v>0</v>
      </c>
      <c r="AC327" s="22">
        <f>AC326+Clima!$F325-AA327-Z327-AB327</f>
        <v>26.250000004915254</v>
      </c>
      <c r="AD327" s="22">
        <f>AD326+(Coeficientes!$D$22*AB327-AE327)/Coeficientes!$D$23</f>
        <v>0</v>
      </c>
      <c r="AE327" s="22">
        <f>10*Coeficientes!$D$24*AD326/Constantes!$F$29</f>
        <v>0</v>
      </c>
      <c r="AF327" s="22">
        <f>10000*(AA327+AE327)*Escenarios!$F$7/Escenarios!$F$8</f>
        <v>0</v>
      </c>
      <c r="AG327" s="22">
        <f>MAX(0,Constantes!$D$15/((Calculations!AJ326+Calculations!AF327+Clima!$F325)^2)+Coeficientes!$D$12)</f>
        <v>0</v>
      </c>
      <c r="AH327" s="22">
        <f>MIN(ET_Calcs!$M325,0.8*(Calculations!AJ326+Calculations!AF327+Clima!$F325-Calculations!AG327-Constantes!$D$14))</f>
        <v>1.9661007399918164E-8</v>
      </c>
      <c r="AI327" s="22">
        <f>MAX(0,AJ326+AF327+Clima!$F325-Calculations!AG327-Calculations!AH327-Constantes!$E$24)</f>
        <v>0</v>
      </c>
      <c r="AJ327" s="22">
        <f>AJ326+AF327+Clima!$F325-Calculations!AG327-Calculations!AH327-Calculations!AI327</f>
        <v>41.25000000491525</v>
      </c>
      <c r="AK327" s="21"/>
    </row>
    <row r="328" spans="2:37" x14ac:dyDescent="0.25">
      <c r="B328" s="17"/>
      <c r="C328" s="22">
        <v>323</v>
      </c>
      <c r="D328" s="22">
        <f>ET_Calcs!$I326*((1-Constantes!$D$21)*ET_Calcs!$K326+ET_Calcs!$L326)</f>
        <v>2.0829693377258605</v>
      </c>
      <c r="E328" s="22">
        <f>MIN(D328*Constantes!$D$19,0.8*(H327+Clima!$F326-F328-G328-Constantes!$D$12))</f>
        <v>3.9322031852861984E-9</v>
      </c>
      <c r="F328" s="22">
        <f>IF(Clima!$F326&gt;0.05*Constantes!$D$20,((Clima!$F326-0.05*Constantes!$D$20)^2)/(Clima!$F326+0.95*Constantes!$D$20),0)</f>
        <v>0</v>
      </c>
      <c r="G328" s="22">
        <f>MAX(0,H327+Clima!$F326-F328-Constantes!$D$11)</f>
        <v>0</v>
      </c>
      <c r="H328" s="22">
        <f>H327+Clima!$F326-F328-E328-G328</f>
        <v>26.25000000098305</v>
      </c>
      <c r="I328" s="20"/>
      <c r="J328" s="22">
        <v>323</v>
      </c>
      <c r="K328" s="22">
        <f>ET_Calcs!$I326*((1-Constantes!$E$21)*ET_Calcs!$K326+ET_Calcs!$L326)</f>
        <v>2.0829693377258605</v>
      </c>
      <c r="L328" s="22">
        <f>MIN(K328*Constantes!$E$19,0.8*(O327+Clima!$F326-M328-N328-Constantes!$D$12))</f>
        <v>3.9322031852861984E-9</v>
      </c>
      <c r="M328" s="22">
        <f>IF(Clima!$F326&gt;0.05*Constantes!$E$20,((Clima!$F326-0.05*Constantes!$E$20)^2)/(Clima!$F326+0.95*Constantes!$E$20),0)</f>
        <v>0</v>
      </c>
      <c r="N328" s="22">
        <f>MAX(0,O327+Clima!$F326-M328-Constantes!$D$11)</f>
        <v>0</v>
      </c>
      <c r="O328" s="22">
        <f>O327+Clima!$F326-M328-L328-N328</f>
        <v>26.25000000098305</v>
      </c>
      <c r="P328" s="22">
        <f>P327+(Coeficientes!$D$22*N328-Q328)/Coeficientes!$D$23</f>
        <v>0</v>
      </c>
      <c r="Q328" s="22">
        <f>10*Coeficientes!$D$24*P327/Constantes!$E$29</f>
        <v>0</v>
      </c>
      <c r="R328" s="22">
        <f>10000*(M328+Q328)*Escenarios!$E$7/Escenarios!$E$8</f>
        <v>0</v>
      </c>
      <c r="S328" s="22">
        <f>MAX(0,Constantes!$D$15/((Calculations!V327+Calculations!R328+Clima!$F326)^2)+Coeficientes!$D$12)</f>
        <v>0</v>
      </c>
      <c r="T328" s="22">
        <f>MIN(ET_Calcs!$M326,0.8*(Calculations!V327+Calculations!R328+Clima!$F326-Calculations!S328-Constantes!$D$14))</f>
        <v>3.9322003431152552E-9</v>
      </c>
      <c r="U328" s="22">
        <f>MAX(0,V327+R328+Clima!$F326-Calculations!S328-Calculations!T328-Constantes!$E$24)</f>
        <v>0</v>
      </c>
      <c r="V328" s="22">
        <f>V327+R328+Clima!$F326-Calculations!S328-Calculations!T328-Calculations!U328</f>
        <v>41.25000000098305</v>
      </c>
      <c r="W328" s="20"/>
      <c r="X328" s="22">
        <v>323</v>
      </c>
      <c r="Y328" s="22">
        <f>ET_Calcs!$I326*((1-Constantes!$F$21)*ET_Calcs!$K326+ET_Calcs!$L326)</f>
        <v>2.0829693377258605</v>
      </c>
      <c r="Z328" s="22">
        <f>MIN(Y328*Constantes!$F$19,0.8*(AC327+Clima!$F326-AA328-AB328-Constantes!$D$12))</f>
        <v>3.9322031852861984E-9</v>
      </c>
      <c r="AA328" s="22">
        <f>IF(Clima!$F326&gt;0.05*Constantes!$F$20,((Clima!$F326-0.05*Constantes!$F$20)^2)/(Clima!$F326+0.95*Constantes!$F$20),0)</f>
        <v>0</v>
      </c>
      <c r="AB328" s="22">
        <f>MAX(0,AC327+Clima!$F326-AA328-Constantes!$D$11)</f>
        <v>0</v>
      </c>
      <c r="AC328" s="22">
        <f>AC327+Clima!$F326-AA328-Z328-AB328</f>
        <v>26.25000000098305</v>
      </c>
      <c r="AD328" s="22">
        <f>AD327+(Coeficientes!$D$22*AB328-AE328)/Coeficientes!$D$23</f>
        <v>0</v>
      </c>
      <c r="AE328" s="22">
        <f>10*Coeficientes!$D$24*AD327/Constantes!$F$29</f>
        <v>0</v>
      </c>
      <c r="AF328" s="22">
        <f>10000*(AA328+AE328)*Escenarios!$F$7/Escenarios!$F$8</f>
        <v>0</v>
      </c>
      <c r="AG328" s="22">
        <f>MAX(0,Constantes!$D$15/((Calculations!AJ327+Calculations!AF328+Clima!$F326)^2)+Coeficientes!$D$12)</f>
        <v>0</v>
      </c>
      <c r="AH328" s="22">
        <f>MIN(ET_Calcs!$M326,0.8*(Calculations!AJ327+Calculations!AF328+Clima!$F326-Calculations!AG328-Constantes!$D$14))</f>
        <v>3.9322003431152552E-9</v>
      </c>
      <c r="AI328" s="22">
        <f>MAX(0,AJ327+AF328+Clima!$F326-Calculations!AG328-Calculations!AH328-Constantes!$E$24)</f>
        <v>0</v>
      </c>
      <c r="AJ328" s="22">
        <f>AJ327+AF328+Clima!$F326-Calculations!AG328-Calculations!AH328-Calculations!AI328</f>
        <v>41.25000000098305</v>
      </c>
      <c r="AK328" s="21"/>
    </row>
    <row r="329" spans="2:37" x14ac:dyDescent="0.25">
      <c r="B329" s="17"/>
      <c r="C329" s="22">
        <v>324</v>
      </c>
      <c r="D329" s="22">
        <f>ET_Calcs!$I327*((1-Constantes!$D$21)*ET_Calcs!$K327+ET_Calcs!$L327)</f>
        <v>2.0147852382100804</v>
      </c>
      <c r="E329" s="22">
        <f>MIN(D329*Constantes!$D$19,0.8*(H328+Clima!$F327-F329-G329-Constantes!$D$12))</f>
        <v>7.8644006862305109E-10</v>
      </c>
      <c r="F329" s="22">
        <f>IF(Clima!$F327&gt;0.05*Constantes!$D$20,((Clima!$F327-0.05*Constantes!$D$20)^2)/(Clima!$F327+0.95*Constantes!$D$20),0)</f>
        <v>0</v>
      </c>
      <c r="G329" s="22">
        <f>MAX(0,H328+Clima!$F327-F329-Constantes!$D$11)</f>
        <v>0</v>
      </c>
      <c r="H329" s="22">
        <f>H328+Clima!$F327-F329-E329-G329</f>
        <v>26.250000000196611</v>
      </c>
      <c r="I329" s="20"/>
      <c r="J329" s="22">
        <v>324</v>
      </c>
      <c r="K329" s="22">
        <f>ET_Calcs!$I327*((1-Constantes!$E$21)*ET_Calcs!$K327+ET_Calcs!$L327)</f>
        <v>2.0147852382100804</v>
      </c>
      <c r="L329" s="22">
        <f>MIN(K329*Constantes!$E$19,0.8*(O328+Clima!$F327-M329-N329-Constantes!$D$12))</f>
        <v>7.8644006862305109E-10</v>
      </c>
      <c r="M329" s="22">
        <f>IF(Clima!$F327&gt;0.05*Constantes!$E$20,((Clima!$F327-0.05*Constantes!$E$20)^2)/(Clima!$F327+0.95*Constantes!$E$20),0)</f>
        <v>0</v>
      </c>
      <c r="N329" s="22">
        <f>MAX(0,O328+Clima!$F327-M329-Constantes!$D$11)</f>
        <v>0</v>
      </c>
      <c r="O329" s="22">
        <f>O328+Clima!$F327-M329-L329-N329</f>
        <v>26.250000000196611</v>
      </c>
      <c r="P329" s="22">
        <f>P328+(Coeficientes!$D$22*N329-Q329)/Coeficientes!$D$23</f>
        <v>0</v>
      </c>
      <c r="Q329" s="22">
        <f>10*Coeficientes!$D$24*P328/Constantes!$E$29</f>
        <v>0</v>
      </c>
      <c r="R329" s="22">
        <f>10000*(M329+Q329)*Escenarios!$E$7/Escenarios!$E$8</f>
        <v>0</v>
      </c>
      <c r="S329" s="22">
        <f>MAX(0,Constantes!$D$15/((Calculations!V328+Calculations!R329+Clima!$F327)^2)+Coeficientes!$D$12)</f>
        <v>0</v>
      </c>
      <c r="T329" s="22">
        <f>MIN(ET_Calcs!$M327,0.8*(Calculations!V328+Calculations!R329+Clima!$F327-Calculations!S329-Constantes!$D$14))</f>
        <v>7.8644006862305109E-10</v>
      </c>
      <c r="U329" s="22">
        <f>MAX(0,V328+R329+Clima!$F327-Calculations!S329-Calculations!T329-Constantes!$E$24)</f>
        <v>0</v>
      </c>
      <c r="V329" s="22">
        <f>V328+R329+Clima!$F327-Calculations!S329-Calculations!T329-Calculations!U329</f>
        <v>41.250000000196607</v>
      </c>
      <c r="W329" s="20"/>
      <c r="X329" s="22">
        <v>324</v>
      </c>
      <c r="Y329" s="22">
        <f>ET_Calcs!$I327*((1-Constantes!$F$21)*ET_Calcs!$K327+ET_Calcs!$L327)</f>
        <v>2.0147852382100804</v>
      </c>
      <c r="Z329" s="22">
        <f>MIN(Y329*Constantes!$F$19,0.8*(AC328+Clima!$F327-AA329-AB329-Constantes!$D$12))</f>
        <v>7.8644006862305109E-10</v>
      </c>
      <c r="AA329" s="22">
        <f>IF(Clima!$F327&gt;0.05*Constantes!$F$20,((Clima!$F327-0.05*Constantes!$F$20)^2)/(Clima!$F327+0.95*Constantes!$F$20),0)</f>
        <v>0</v>
      </c>
      <c r="AB329" s="22">
        <f>MAX(0,AC328+Clima!$F327-AA329-Constantes!$D$11)</f>
        <v>0</v>
      </c>
      <c r="AC329" s="22">
        <f>AC328+Clima!$F327-AA329-Z329-AB329</f>
        <v>26.250000000196611</v>
      </c>
      <c r="AD329" s="22">
        <f>AD328+(Coeficientes!$D$22*AB329-AE329)/Coeficientes!$D$23</f>
        <v>0</v>
      </c>
      <c r="AE329" s="22">
        <f>10*Coeficientes!$D$24*AD328/Constantes!$F$29</f>
        <v>0</v>
      </c>
      <c r="AF329" s="22">
        <f>10000*(AA329+AE329)*Escenarios!$F$7/Escenarios!$F$8</f>
        <v>0</v>
      </c>
      <c r="AG329" s="22">
        <f>MAX(0,Constantes!$D$15/((Calculations!AJ328+Calculations!AF329+Clima!$F327)^2)+Coeficientes!$D$12)</f>
        <v>0</v>
      </c>
      <c r="AH329" s="22">
        <f>MIN(ET_Calcs!$M327,0.8*(Calculations!AJ328+Calculations!AF329+Clima!$F327-Calculations!AG329-Constantes!$D$14))</f>
        <v>7.8644006862305109E-10</v>
      </c>
      <c r="AI329" s="22">
        <f>MAX(0,AJ328+AF329+Clima!$F327-Calculations!AG329-Calculations!AH329-Constantes!$E$24)</f>
        <v>0</v>
      </c>
      <c r="AJ329" s="22">
        <f>AJ328+AF329+Clima!$F327-Calculations!AG329-Calculations!AH329-Calculations!AI329</f>
        <v>41.250000000196607</v>
      </c>
      <c r="AK329" s="21"/>
    </row>
    <row r="330" spans="2:37" x14ac:dyDescent="0.25">
      <c r="B330" s="17"/>
      <c r="C330" s="22">
        <v>325</v>
      </c>
      <c r="D330" s="22">
        <f>ET_Calcs!$I328*((1-Constantes!$D$21)*ET_Calcs!$K328+ET_Calcs!$L328)</f>
        <v>2.0788820174745921</v>
      </c>
      <c r="E330" s="22">
        <f>MIN(D330*Constantes!$D$19,0.8*(H329+Clima!$F328-F330-G330-Constantes!$D$12))</f>
        <v>0.32000000015728747</v>
      </c>
      <c r="F330" s="22">
        <f>IF(Clima!$F328&gt;0.05*Constantes!$D$20,((Clima!$F328-0.05*Constantes!$D$20)^2)/(Clima!$F328+0.95*Constantes!$D$20),0)</f>
        <v>0</v>
      </c>
      <c r="G330" s="22">
        <f>MAX(0,H329+Clima!$F328-F330-Constantes!$D$11)</f>
        <v>0</v>
      </c>
      <c r="H330" s="22">
        <f>H329+Clima!$F328-F330-E330-G330</f>
        <v>26.330000000039323</v>
      </c>
      <c r="I330" s="20"/>
      <c r="J330" s="22">
        <v>325</v>
      </c>
      <c r="K330" s="22">
        <f>ET_Calcs!$I328*((1-Constantes!$E$21)*ET_Calcs!$K328+ET_Calcs!$L328)</f>
        <v>2.0788820174745921</v>
      </c>
      <c r="L330" s="22">
        <f>MIN(K330*Constantes!$E$19,0.8*(O329+Clima!$F328-M330-N330-Constantes!$D$12))</f>
        <v>0.32000000015728747</v>
      </c>
      <c r="M330" s="22">
        <f>IF(Clima!$F328&gt;0.05*Constantes!$E$20,((Clima!$F328-0.05*Constantes!$E$20)^2)/(Clima!$F328+0.95*Constantes!$E$20),0)</f>
        <v>0</v>
      </c>
      <c r="N330" s="22">
        <f>MAX(0,O329+Clima!$F328-M330-Constantes!$D$11)</f>
        <v>0</v>
      </c>
      <c r="O330" s="22">
        <f>O329+Clima!$F328-M330-L330-N330</f>
        <v>26.330000000039323</v>
      </c>
      <c r="P330" s="22">
        <f>P329+(Coeficientes!$D$22*N330-Q330)/Coeficientes!$D$23</f>
        <v>0</v>
      </c>
      <c r="Q330" s="22">
        <f>10*Coeficientes!$D$24*P329/Constantes!$E$29</f>
        <v>0</v>
      </c>
      <c r="R330" s="22">
        <f>10000*(M330+Q330)*Escenarios!$E$7/Escenarios!$E$8</f>
        <v>0</v>
      </c>
      <c r="S330" s="22">
        <f>MAX(0,Constantes!$D$15/((Calculations!V329+Calculations!R330+Clima!$F328)^2)+Coeficientes!$D$12)</f>
        <v>0</v>
      </c>
      <c r="T330" s="22">
        <f>MIN(ET_Calcs!$M328,0.8*(Calculations!V329+Calculations!R330+Clima!$F328-Calculations!S330-Constantes!$D$14))</f>
        <v>0.32000000015728464</v>
      </c>
      <c r="U330" s="22">
        <f>MAX(0,V329+R330+Clima!$F328-Calculations!S330-Calculations!T330-Constantes!$E$24)</f>
        <v>0</v>
      </c>
      <c r="V330" s="22">
        <f>V329+R330+Clima!$F328-Calculations!S330-Calculations!T330-Calculations!U330</f>
        <v>41.33000000003932</v>
      </c>
      <c r="W330" s="20"/>
      <c r="X330" s="22">
        <v>325</v>
      </c>
      <c r="Y330" s="22">
        <f>ET_Calcs!$I328*((1-Constantes!$F$21)*ET_Calcs!$K328+ET_Calcs!$L328)</f>
        <v>2.0788820174745921</v>
      </c>
      <c r="Z330" s="22">
        <f>MIN(Y330*Constantes!$F$19,0.8*(AC329+Clima!$F328-AA330-AB330-Constantes!$D$12))</f>
        <v>0.32000000015728747</v>
      </c>
      <c r="AA330" s="22">
        <f>IF(Clima!$F328&gt;0.05*Constantes!$F$20,((Clima!$F328-0.05*Constantes!$F$20)^2)/(Clima!$F328+0.95*Constantes!$F$20),0)</f>
        <v>0</v>
      </c>
      <c r="AB330" s="22">
        <f>MAX(0,AC329+Clima!$F328-AA330-Constantes!$D$11)</f>
        <v>0</v>
      </c>
      <c r="AC330" s="22">
        <f>AC329+Clima!$F328-AA330-Z330-AB330</f>
        <v>26.330000000039323</v>
      </c>
      <c r="AD330" s="22">
        <f>AD329+(Coeficientes!$D$22*AB330-AE330)/Coeficientes!$D$23</f>
        <v>0</v>
      </c>
      <c r="AE330" s="22">
        <f>10*Coeficientes!$D$24*AD329/Constantes!$F$29</f>
        <v>0</v>
      </c>
      <c r="AF330" s="22">
        <f>10000*(AA330+AE330)*Escenarios!$F$7/Escenarios!$F$8</f>
        <v>0</v>
      </c>
      <c r="AG330" s="22">
        <f>MAX(0,Constantes!$D$15/((Calculations!AJ329+Calculations!AF330+Clima!$F328)^2)+Coeficientes!$D$12)</f>
        <v>0</v>
      </c>
      <c r="AH330" s="22">
        <f>MIN(ET_Calcs!$M328,0.8*(Calculations!AJ329+Calculations!AF330+Clima!$F328-Calculations!AG330-Constantes!$D$14))</f>
        <v>0.32000000015728464</v>
      </c>
      <c r="AI330" s="22">
        <f>MAX(0,AJ329+AF330+Clima!$F328-Calculations!AG330-Calculations!AH330-Constantes!$E$24)</f>
        <v>0</v>
      </c>
      <c r="AJ330" s="22">
        <f>AJ329+AF330+Clima!$F328-Calculations!AG330-Calculations!AH330-Calculations!AI330</f>
        <v>41.33000000003932</v>
      </c>
      <c r="AK330" s="21"/>
    </row>
    <row r="331" spans="2:37" x14ac:dyDescent="0.25">
      <c r="B331" s="17"/>
      <c r="C331" s="22">
        <v>326</v>
      </c>
      <c r="D331" s="22">
        <f>ET_Calcs!$I329*((1-Constantes!$D$21)*ET_Calcs!$K329+ET_Calcs!$L329)</f>
        <v>1.989351746314191</v>
      </c>
      <c r="E331" s="22">
        <f>MIN(D331*Constantes!$D$19,0.8*(H330+Clima!$F329-F331-G331-Constantes!$D$12))</f>
        <v>6.4000000031458629E-2</v>
      </c>
      <c r="F331" s="22">
        <f>IF(Clima!$F329&gt;0.05*Constantes!$D$20,((Clima!$F329-0.05*Constantes!$D$20)^2)/(Clima!$F329+0.95*Constantes!$D$20),0)</f>
        <v>0</v>
      </c>
      <c r="G331" s="22">
        <f>MAX(0,H330+Clima!$F329-F331-Constantes!$D$11)</f>
        <v>0</v>
      </c>
      <c r="H331" s="22">
        <f>H330+Clima!$F329-F331-E331-G331</f>
        <v>26.266000000007864</v>
      </c>
      <c r="I331" s="20"/>
      <c r="J331" s="22">
        <v>326</v>
      </c>
      <c r="K331" s="22">
        <f>ET_Calcs!$I329*((1-Constantes!$E$21)*ET_Calcs!$K329+ET_Calcs!$L329)</f>
        <v>1.989351746314191</v>
      </c>
      <c r="L331" s="22">
        <f>MIN(K331*Constantes!$E$19,0.8*(O330+Clima!$F329-M331-N331-Constantes!$D$12))</f>
        <v>6.4000000031458629E-2</v>
      </c>
      <c r="M331" s="22">
        <f>IF(Clima!$F329&gt;0.05*Constantes!$E$20,((Clima!$F329-0.05*Constantes!$E$20)^2)/(Clima!$F329+0.95*Constantes!$E$20),0)</f>
        <v>0</v>
      </c>
      <c r="N331" s="22">
        <f>MAX(0,O330+Clima!$F329-M331-Constantes!$D$11)</f>
        <v>0</v>
      </c>
      <c r="O331" s="22">
        <f>O330+Clima!$F329-M331-L331-N331</f>
        <v>26.266000000007864</v>
      </c>
      <c r="P331" s="22">
        <f>P330+(Coeficientes!$D$22*N331-Q331)/Coeficientes!$D$23</f>
        <v>0</v>
      </c>
      <c r="Q331" s="22">
        <f>10*Coeficientes!$D$24*P330/Constantes!$E$29</f>
        <v>0</v>
      </c>
      <c r="R331" s="22">
        <f>10000*(M331+Q331)*Escenarios!$E$7/Escenarios!$E$8</f>
        <v>0</v>
      </c>
      <c r="S331" s="22">
        <f>MAX(0,Constantes!$D$15/((Calculations!V330+Calculations!R331+Clima!$F329)^2)+Coeficientes!$D$12)</f>
        <v>0</v>
      </c>
      <c r="T331" s="22">
        <f>MIN(ET_Calcs!$M329,0.8*(Calculations!V330+Calculations!R331+Clima!$F329-Calculations!S331-Constantes!$D$14))</f>
        <v>6.4000000031455784E-2</v>
      </c>
      <c r="U331" s="22">
        <f>MAX(0,V330+R331+Clima!$F329-Calculations!S331-Calculations!T331-Constantes!$E$24)</f>
        <v>0</v>
      </c>
      <c r="V331" s="22">
        <f>V330+R331+Clima!$F329-Calculations!S331-Calculations!T331-Calculations!U331</f>
        <v>41.266000000007864</v>
      </c>
      <c r="W331" s="20"/>
      <c r="X331" s="22">
        <v>326</v>
      </c>
      <c r="Y331" s="22">
        <f>ET_Calcs!$I329*((1-Constantes!$F$21)*ET_Calcs!$K329+ET_Calcs!$L329)</f>
        <v>1.989351746314191</v>
      </c>
      <c r="Z331" s="22">
        <f>MIN(Y331*Constantes!$F$19,0.8*(AC330+Clima!$F329-AA331-AB331-Constantes!$D$12))</f>
        <v>6.4000000031458629E-2</v>
      </c>
      <c r="AA331" s="22">
        <f>IF(Clima!$F329&gt;0.05*Constantes!$F$20,((Clima!$F329-0.05*Constantes!$F$20)^2)/(Clima!$F329+0.95*Constantes!$F$20),0)</f>
        <v>0</v>
      </c>
      <c r="AB331" s="22">
        <f>MAX(0,AC330+Clima!$F329-AA331-Constantes!$D$11)</f>
        <v>0</v>
      </c>
      <c r="AC331" s="22">
        <f>AC330+Clima!$F329-AA331-Z331-AB331</f>
        <v>26.266000000007864</v>
      </c>
      <c r="AD331" s="22">
        <f>AD330+(Coeficientes!$D$22*AB331-AE331)/Coeficientes!$D$23</f>
        <v>0</v>
      </c>
      <c r="AE331" s="22">
        <f>10*Coeficientes!$D$24*AD330/Constantes!$F$29</f>
        <v>0</v>
      </c>
      <c r="AF331" s="22">
        <f>10000*(AA331+AE331)*Escenarios!$F$7/Escenarios!$F$8</f>
        <v>0</v>
      </c>
      <c r="AG331" s="22">
        <f>MAX(0,Constantes!$D$15/((Calculations!AJ330+Calculations!AF331+Clima!$F329)^2)+Coeficientes!$D$12)</f>
        <v>0</v>
      </c>
      <c r="AH331" s="22">
        <f>MIN(ET_Calcs!$M329,0.8*(Calculations!AJ330+Calculations!AF331+Clima!$F329-Calculations!AG331-Constantes!$D$14))</f>
        <v>6.4000000031455784E-2</v>
      </c>
      <c r="AI331" s="22">
        <f>MAX(0,AJ330+AF331+Clima!$F329-Calculations!AG331-Calculations!AH331-Constantes!$E$24)</f>
        <v>0</v>
      </c>
      <c r="AJ331" s="22">
        <f>AJ330+AF331+Clima!$F329-Calculations!AG331-Calculations!AH331-Calculations!AI331</f>
        <v>41.266000000007864</v>
      </c>
      <c r="AK331" s="21"/>
    </row>
    <row r="332" spans="2:37" x14ac:dyDescent="0.25">
      <c r="B332" s="17"/>
      <c r="C332" s="22">
        <v>327</v>
      </c>
      <c r="D332" s="22">
        <f>ET_Calcs!$I330*((1-Constantes!$D$21)*ET_Calcs!$K330+ET_Calcs!$L330)</f>
        <v>1.8836755175612183</v>
      </c>
      <c r="E332" s="22">
        <f>MIN(D332*Constantes!$D$19,0.8*(H331+Clima!$F330-F332-G332-Constantes!$D$12))</f>
        <v>1.2800000006291157E-2</v>
      </c>
      <c r="F332" s="22">
        <f>IF(Clima!$F330&gt;0.05*Constantes!$D$20,((Clima!$F330-0.05*Constantes!$D$20)^2)/(Clima!$F330+0.95*Constantes!$D$20),0)</f>
        <v>0</v>
      </c>
      <c r="G332" s="22">
        <f>MAX(0,H331+Clima!$F330-F332-Constantes!$D$11)</f>
        <v>0</v>
      </c>
      <c r="H332" s="22">
        <f>H331+Clima!$F330-F332-E332-G332</f>
        <v>26.253200000001573</v>
      </c>
      <c r="I332" s="20"/>
      <c r="J332" s="22">
        <v>327</v>
      </c>
      <c r="K332" s="22">
        <f>ET_Calcs!$I330*((1-Constantes!$E$21)*ET_Calcs!$K330+ET_Calcs!$L330)</f>
        <v>1.8836755175612183</v>
      </c>
      <c r="L332" s="22">
        <f>MIN(K332*Constantes!$E$19,0.8*(O331+Clima!$F330-M332-N332-Constantes!$D$12))</f>
        <v>1.2800000006291157E-2</v>
      </c>
      <c r="M332" s="22">
        <f>IF(Clima!$F330&gt;0.05*Constantes!$E$20,((Clima!$F330-0.05*Constantes!$E$20)^2)/(Clima!$F330+0.95*Constantes!$E$20),0)</f>
        <v>0</v>
      </c>
      <c r="N332" s="22">
        <f>MAX(0,O331+Clima!$F330-M332-Constantes!$D$11)</f>
        <v>0</v>
      </c>
      <c r="O332" s="22">
        <f>O331+Clima!$F330-M332-L332-N332</f>
        <v>26.253200000001573</v>
      </c>
      <c r="P332" s="22">
        <f>P331+(Coeficientes!$D$22*N332-Q332)/Coeficientes!$D$23</f>
        <v>0</v>
      </c>
      <c r="Q332" s="22">
        <f>10*Coeficientes!$D$24*P331/Constantes!$E$29</f>
        <v>0</v>
      </c>
      <c r="R332" s="22">
        <f>10000*(M332+Q332)*Escenarios!$E$7/Escenarios!$E$8</f>
        <v>0</v>
      </c>
      <c r="S332" s="22">
        <f>MAX(0,Constantes!$D$15/((Calculations!V331+Calculations!R332+Clima!$F330)^2)+Coeficientes!$D$12)</f>
        <v>0</v>
      </c>
      <c r="T332" s="22">
        <f>MIN(ET_Calcs!$M330,0.8*(Calculations!V331+Calculations!R332+Clima!$F330-Calculations!S332-Constantes!$D$14))</f>
        <v>1.2800000006291157E-2</v>
      </c>
      <c r="U332" s="22">
        <f>MAX(0,V331+R332+Clima!$F330-Calculations!S332-Calculations!T332-Constantes!$E$24)</f>
        <v>0</v>
      </c>
      <c r="V332" s="22">
        <f>V331+R332+Clima!$F330-Calculations!S332-Calculations!T332-Calculations!U332</f>
        <v>41.25320000000157</v>
      </c>
      <c r="W332" s="20"/>
      <c r="X332" s="22">
        <v>327</v>
      </c>
      <c r="Y332" s="22">
        <f>ET_Calcs!$I330*((1-Constantes!$F$21)*ET_Calcs!$K330+ET_Calcs!$L330)</f>
        <v>1.8836755175612183</v>
      </c>
      <c r="Z332" s="22">
        <f>MIN(Y332*Constantes!$F$19,0.8*(AC331+Clima!$F330-AA332-AB332-Constantes!$D$12))</f>
        <v>1.2800000006291157E-2</v>
      </c>
      <c r="AA332" s="22">
        <f>IF(Clima!$F330&gt;0.05*Constantes!$F$20,((Clima!$F330-0.05*Constantes!$F$20)^2)/(Clima!$F330+0.95*Constantes!$F$20),0)</f>
        <v>0</v>
      </c>
      <c r="AB332" s="22">
        <f>MAX(0,AC331+Clima!$F330-AA332-Constantes!$D$11)</f>
        <v>0</v>
      </c>
      <c r="AC332" s="22">
        <f>AC331+Clima!$F330-AA332-Z332-AB332</f>
        <v>26.253200000001573</v>
      </c>
      <c r="AD332" s="22">
        <f>AD331+(Coeficientes!$D$22*AB332-AE332)/Coeficientes!$D$23</f>
        <v>0</v>
      </c>
      <c r="AE332" s="22">
        <f>10*Coeficientes!$D$24*AD331/Constantes!$F$29</f>
        <v>0</v>
      </c>
      <c r="AF332" s="22">
        <f>10000*(AA332+AE332)*Escenarios!$F$7/Escenarios!$F$8</f>
        <v>0</v>
      </c>
      <c r="AG332" s="22">
        <f>MAX(0,Constantes!$D$15/((Calculations!AJ331+Calculations!AF332+Clima!$F330)^2)+Coeficientes!$D$12)</f>
        <v>0</v>
      </c>
      <c r="AH332" s="22">
        <f>MIN(ET_Calcs!$M330,0.8*(Calculations!AJ331+Calculations!AF332+Clima!$F330-Calculations!AG332-Constantes!$D$14))</f>
        <v>1.2800000006291157E-2</v>
      </c>
      <c r="AI332" s="22">
        <f>MAX(0,AJ331+AF332+Clima!$F330-Calculations!AG332-Calculations!AH332-Constantes!$E$24)</f>
        <v>0</v>
      </c>
      <c r="AJ332" s="22">
        <f>AJ331+AF332+Clima!$F330-Calculations!AG332-Calculations!AH332-Calculations!AI332</f>
        <v>41.25320000000157</v>
      </c>
      <c r="AK332" s="21"/>
    </row>
    <row r="333" spans="2:37" x14ac:dyDescent="0.25">
      <c r="B333" s="17"/>
      <c r="C333" s="22">
        <v>328</v>
      </c>
      <c r="D333" s="22">
        <f>ET_Calcs!$I331*((1-Constantes!$D$21)*ET_Calcs!$K331+ET_Calcs!$L331)</f>
        <v>1.9265543954916229</v>
      </c>
      <c r="E333" s="22">
        <f>MIN(D333*Constantes!$D$19,0.8*(H332+Clima!$F331-F333-G333-Constantes!$D$12))</f>
        <v>2.5600000012588001E-3</v>
      </c>
      <c r="F333" s="22">
        <f>IF(Clima!$F331&gt;0.05*Constantes!$D$20,((Clima!$F331-0.05*Constantes!$D$20)^2)/(Clima!$F331+0.95*Constantes!$D$20),0)</f>
        <v>0</v>
      </c>
      <c r="G333" s="22">
        <f>MAX(0,H332+Clima!$F331-F333-Constantes!$D$11)</f>
        <v>0</v>
      </c>
      <c r="H333" s="22">
        <f>H332+Clima!$F331-F333-E333-G333</f>
        <v>26.250640000000313</v>
      </c>
      <c r="I333" s="20"/>
      <c r="J333" s="22">
        <v>328</v>
      </c>
      <c r="K333" s="22">
        <f>ET_Calcs!$I331*((1-Constantes!$E$21)*ET_Calcs!$K331+ET_Calcs!$L331)</f>
        <v>1.9265543954916229</v>
      </c>
      <c r="L333" s="22">
        <f>MIN(K333*Constantes!$E$19,0.8*(O332+Clima!$F331-M333-N333-Constantes!$D$12))</f>
        <v>2.5600000012588001E-3</v>
      </c>
      <c r="M333" s="22">
        <f>IF(Clima!$F331&gt;0.05*Constantes!$E$20,((Clima!$F331-0.05*Constantes!$E$20)^2)/(Clima!$F331+0.95*Constantes!$E$20),0)</f>
        <v>0</v>
      </c>
      <c r="N333" s="22">
        <f>MAX(0,O332+Clima!$F331-M333-Constantes!$D$11)</f>
        <v>0</v>
      </c>
      <c r="O333" s="22">
        <f>O332+Clima!$F331-M333-L333-N333</f>
        <v>26.250640000000313</v>
      </c>
      <c r="P333" s="22">
        <f>P332+(Coeficientes!$D$22*N333-Q333)/Coeficientes!$D$23</f>
        <v>0</v>
      </c>
      <c r="Q333" s="22">
        <f>10*Coeficientes!$D$24*P332/Constantes!$E$29</f>
        <v>0</v>
      </c>
      <c r="R333" s="22">
        <f>10000*(M333+Q333)*Escenarios!$E$7/Escenarios!$E$8</f>
        <v>0</v>
      </c>
      <c r="S333" s="22">
        <f>MAX(0,Constantes!$D$15/((Calculations!V332+Calculations!R333+Clima!$F331)^2)+Coeficientes!$D$12)</f>
        <v>0</v>
      </c>
      <c r="T333" s="22">
        <f>MIN(ET_Calcs!$M331,0.8*(Calculations!V332+Calculations!R333+Clima!$F331-Calculations!S333-Constantes!$D$14))</f>
        <v>2.5600000012559578E-3</v>
      </c>
      <c r="U333" s="22">
        <f>MAX(0,V332+R333+Clima!$F331-Calculations!S333-Calculations!T333-Constantes!$E$24)</f>
        <v>0</v>
      </c>
      <c r="V333" s="22">
        <f>V332+R333+Clima!$F331-Calculations!S333-Calculations!T333-Calculations!U333</f>
        <v>41.250640000000317</v>
      </c>
      <c r="W333" s="20"/>
      <c r="X333" s="22">
        <v>328</v>
      </c>
      <c r="Y333" s="22">
        <f>ET_Calcs!$I331*((1-Constantes!$F$21)*ET_Calcs!$K331+ET_Calcs!$L331)</f>
        <v>1.9265543954916229</v>
      </c>
      <c r="Z333" s="22">
        <f>MIN(Y333*Constantes!$F$19,0.8*(AC332+Clima!$F331-AA333-AB333-Constantes!$D$12))</f>
        <v>2.5600000012588001E-3</v>
      </c>
      <c r="AA333" s="22">
        <f>IF(Clima!$F331&gt;0.05*Constantes!$F$20,((Clima!$F331-0.05*Constantes!$F$20)^2)/(Clima!$F331+0.95*Constantes!$F$20),0)</f>
        <v>0</v>
      </c>
      <c r="AB333" s="22">
        <f>MAX(0,AC332+Clima!$F331-AA333-Constantes!$D$11)</f>
        <v>0</v>
      </c>
      <c r="AC333" s="22">
        <f>AC332+Clima!$F331-AA333-Z333-AB333</f>
        <v>26.250640000000313</v>
      </c>
      <c r="AD333" s="22">
        <f>AD332+(Coeficientes!$D$22*AB333-AE333)/Coeficientes!$D$23</f>
        <v>0</v>
      </c>
      <c r="AE333" s="22">
        <f>10*Coeficientes!$D$24*AD332/Constantes!$F$29</f>
        <v>0</v>
      </c>
      <c r="AF333" s="22">
        <f>10000*(AA333+AE333)*Escenarios!$F$7/Escenarios!$F$8</f>
        <v>0</v>
      </c>
      <c r="AG333" s="22">
        <f>MAX(0,Constantes!$D$15/((Calculations!AJ332+Calculations!AF333+Clima!$F331)^2)+Coeficientes!$D$12)</f>
        <v>0</v>
      </c>
      <c r="AH333" s="22">
        <f>MIN(ET_Calcs!$M331,0.8*(Calculations!AJ332+Calculations!AF333+Clima!$F331-Calculations!AG333-Constantes!$D$14))</f>
        <v>2.5600000012559578E-3</v>
      </c>
      <c r="AI333" s="22">
        <f>MAX(0,AJ332+AF333+Clima!$F331-Calculations!AG333-Calculations!AH333-Constantes!$E$24)</f>
        <v>0</v>
      </c>
      <c r="AJ333" s="22">
        <f>AJ332+AF333+Clima!$F331-Calculations!AG333-Calculations!AH333-Calculations!AI333</f>
        <v>41.250640000000317</v>
      </c>
      <c r="AK333" s="21"/>
    </row>
    <row r="334" spans="2:37" x14ac:dyDescent="0.25">
      <c r="B334" s="17"/>
      <c r="C334" s="22">
        <v>329</v>
      </c>
      <c r="D334" s="22">
        <f>ET_Calcs!$I332*((1-Constantes!$D$21)*ET_Calcs!$K332+ET_Calcs!$L332)</f>
        <v>1.9587795034945845</v>
      </c>
      <c r="E334" s="22">
        <f>MIN(D334*Constantes!$D$19,0.8*(H333+Clima!$F332-F334-G334-Constantes!$D$12))</f>
        <v>5.1200000025062307E-4</v>
      </c>
      <c r="F334" s="22">
        <f>IF(Clima!$F332&gt;0.05*Constantes!$D$20,((Clima!$F332-0.05*Constantes!$D$20)^2)/(Clima!$F332+0.95*Constantes!$D$20),0)</f>
        <v>0</v>
      </c>
      <c r="G334" s="22">
        <f>MAX(0,H333+Clima!$F332-F334-Constantes!$D$11)</f>
        <v>0</v>
      </c>
      <c r="H334" s="22">
        <f>H333+Clima!$F332-F334-E334-G334</f>
        <v>26.250128000000064</v>
      </c>
      <c r="I334" s="20"/>
      <c r="J334" s="22">
        <v>329</v>
      </c>
      <c r="K334" s="22">
        <f>ET_Calcs!$I332*((1-Constantes!$E$21)*ET_Calcs!$K332+ET_Calcs!$L332)</f>
        <v>1.9587795034945845</v>
      </c>
      <c r="L334" s="22">
        <f>MIN(K334*Constantes!$E$19,0.8*(O333+Clima!$F332-M334-N334-Constantes!$D$12))</f>
        <v>5.1200000025062307E-4</v>
      </c>
      <c r="M334" s="22">
        <f>IF(Clima!$F332&gt;0.05*Constantes!$E$20,((Clima!$F332-0.05*Constantes!$E$20)^2)/(Clima!$F332+0.95*Constantes!$E$20),0)</f>
        <v>0</v>
      </c>
      <c r="N334" s="22">
        <f>MAX(0,O333+Clima!$F332-M334-Constantes!$D$11)</f>
        <v>0</v>
      </c>
      <c r="O334" s="22">
        <f>O333+Clima!$F332-M334-L334-N334</f>
        <v>26.250128000000064</v>
      </c>
      <c r="P334" s="22">
        <f>P333+(Coeficientes!$D$22*N334-Q334)/Coeficientes!$D$23</f>
        <v>0</v>
      </c>
      <c r="Q334" s="22">
        <f>10*Coeficientes!$D$24*P333/Constantes!$E$29</f>
        <v>0</v>
      </c>
      <c r="R334" s="22">
        <f>10000*(M334+Q334)*Escenarios!$E$7/Escenarios!$E$8</f>
        <v>0</v>
      </c>
      <c r="S334" s="22">
        <f>MAX(0,Constantes!$D$15/((Calculations!V333+Calculations!R334+Clima!$F332)^2)+Coeficientes!$D$12)</f>
        <v>0</v>
      </c>
      <c r="T334" s="22">
        <f>MIN(ET_Calcs!$M332,0.8*(Calculations!V333+Calculations!R334+Clima!$F332-Calculations!S334-Constantes!$D$14))</f>
        <v>5.120000002534653E-4</v>
      </c>
      <c r="U334" s="22">
        <f>MAX(0,V333+R334+Clima!$F332-Calculations!S334-Calculations!T334-Constantes!$E$24)</f>
        <v>0</v>
      </c>
      <c r="V334" s="22">
        <f>V333+R334+Clima!$F332-Calculations!S334-Calculations!T334-Calculations!U334</f>
        <v>41.250128000000061</v>
      </c>
      <c r="W334" s="20"/>
      <c r="X334" s="22">
        <v>329</v>
      </c>
      <c r="Y334" s="22">
        <f>ET_Calcs!$I332*((1-Constantes!$F$21)*ET_Calcs!$K332+ET_Calcs!$L332)</f>
        <v>1.9587795034945845</v>
      </c>
      <c r="Z334" s="22">
        <f>MIN(Y334*Constantes!$F$19,0.8*(AC333+Clima!$F332-AA334-AB334-Constantes!$D$12))</f>
        <v>5.1200000025062307E-4</v>
      </c>
      <c r="AA334" s="22">
        <f>IF(Clima!$F332&gt;0.05*Constantes!$F$20,((Clima!$F332-0.05*Constantes!$F$20)^2)/(Clima!$F332+0.95*Constantes!$F$20),0)</f>
        <v>0</v>
      </c>
      <c r="AB334" s="22">
        <f>MAX(0,AC333+Clima!$F332-AA334-Constantes!$D$11)</f>
        <v>0</v>
      </c>
      <c r="AC334" s="22">
        <f>AC333+Clima!$F332-AA334-Z334-AB334</f>
        <v>26.250128000000064</v>
      </c>
      <c r="AD334" s="22">
        <f>AD333+(Coeficientes!$D$22*AB334-AE334)/Coeficientes!$D$23</f>
        <v>0</v>
      </c>
      <c r="AE334" s="22">
        <f>10*Coeficientes!$D$24*AD333/Constantes!$F$29</f>
        <v>0</v>
      </c>
      <c r="AF334" s="22">
        <f>10000*(AA334+AE334)*Escenarios!$F$7/Escenarios!$F$8</f>
        <v>0</v>
      </c>
      <c r="AG334" s="22">
        <f>MAX(0,Constantes!$D$15/((Calculations!AJ333+Calculations!AF334+Clima!$F332)^2)+Coeficientes!$D$12)</f>
        <v>0</v>
      </c>
      <c r="AH334" s="22">
        <f>MIN(ET_Calcs!$M332,0.8*(Calculations!AJ333+Calculations!AF334+Clima!$F332-Calculations!AG334-Constantes!$D$14))</f>
        <v>5.120000002534653E-4</v>
      </c>
      <c r="AI334" s="22">
        <f>MAX(0,AJ333+AF334+Clima!$F332-Calculations!AG334-Calculations!AH334-Constantes!$E$24)</f>
        <v>0</v>
      </c>
      <c r="AJ334" s="22">
        <f>AJ333+AF334+Clima!$F332-Calculations!AG334-Calculations!AH334-Calculations!AI334</f>
        <v>41.250128000000061</v>
      </c>
      <c r="AK334" s="21"/>
    </row>
    <row r="335" spans="2:37" x14ac:dyDescent="0.25">
      <c r="B335" s="17"/>
      <c r="C335" s="22">
        <v>330</v>
      </c>
      <c r="D335" s="22">
        <f>ET_Calcs!$I333*((1-Constantes!$D$21)*ET_Calcs!$K333+ET_Calcs!$L333)</f>
        <v>2.0493057471054019</v>
      </c>
      <c r="E335" s="22">
        <f>MIN(D335*Constantes!$D$19,0.8*(H334+Clima!$F333-F335-G335-Constantes!$D$12))</f>
        <v>1.0240000005126149E-4</v>
      </c>
      <c r="F335" s="22">
        <f>IF(Clima!$F333&gt;0.05*Constantes!$D$20,((Clima!$F333-0.05*Constantes!$D$20)^2)/(Clima!$F333+0.95*Constantes!$D$20),0)</f>
        <v>0</v>
      </c>
      <c r="G335" s="22">
        <f>MAX(0,H334+Clima!$F333-F335-Constantes!$D$11)</f>
        <v>0</v>
      </c>
      <c r="H335" s="22">
        <f>H334+Clima!$F333-F335-E335-G335</f>
        <v>26.250025600000011</v>
      </c>
      <c r="I335" s="20"/>
      <c r="J335" s="22">
        <v>330</v>
      </c>
      <c r="K335" s="22">
        <f>ET_Calcs!$I333*((1-Constantes!$E$21)*ET_Calcs!$K333+ET_Calcs!$L333)</f>
        <v>2.0493057471054019</v>
      </c>
      <c r="L335" s="22">
        <f>MIN(K335*Constantes!$E$19,0.8*(O334+Clima!$F333-M335-N335-Constantes!$D$12))</f>
        <v>1.0240000005126149E-4</v>
      </c>
      <c r="M335" s="22">
        <f>IF(Clima!$F333&gt;0.05*Constantes!$E$20,((Clima!$F333-0.05*Constantes!$E$20)^2)/(Clima!$F333+0.95*Constantes!$E$20),0)</f>
        <v>0</v>
      </c>
      <c r="N335" s="22">
        <f>MAX(0,O334+Clima!$F333-M335-Constantes!$D$11)</f>
        <v>0</v>
      </c>
      <c r="O335" s="22">
        <f>O334+Clima!$F333-M335-L335-N335</f>
        <v>26.250025600000011</v>
      </c>
      <c r="P335" s="22">
        <f>P334+(Coeficientes!$D$22*N335-Q335)/Coeficientes!$D$23</f>
        <v>0</v>
      </c>
      <c r="Q335" s="22">
        <f>10*Coeficientes!$D$24*P334/Constantes!$E$29</f>
        <v>0</v>
      </c>
      <c r="R335" s="22">
        <f>10000*(M335+Q335)*Escenarios!$E$7/Escenarios!$E$8</f>
        <v>0</v>
      </c>
      <c r="S335" s="22">
        <f>MAX(0,Constantes!$D$15/((Calculations!V334+Calculations!R335+Clima!$F333)^2)+Coeficientes!$D$12)</f>
        <v>0</v>
      </c>
      <c r="T335" s="22">
        <f>MIN(ET_Calcs!$M333,0.8*(Calculations!V334+Calculations!R335+Clima!$F333-Calculations!S335-Constantes!$D$14))</f>
        <v>1.0240000004841933E-4</v>
      </c>
      <c r="U335" s="22">
        <f>MAX(0,V334+R335+Clima!$F333-Calculations!S335-Calculations!T335-Constantes!$E$24)</f>
        <v>0</v>
      </c>
      <c r="V335" s="22">
        <f>V334+R335+Clima!$F333-Calculations!S335-Calculations!T335-Calculations!U335</f>
        <v>41.250025600000015</v>
      </c>
      <c r="W335" s="20"/>
      <c r="X335" s="22">
        <v>330</v>
      </c>
      <c r="Y335" s="22">
        <f>ET_Calcs!$I333*((1-Constantes!$F$21)*ET_Calcs!$K333+ET_Calcs!$L333)</f>
        <v>2.0493057471054019</v>
      </c>
      <c r="Z335" s="22">
        <f>MIN(Y335*Constantes!$F$19,0.8*(AC334+Clima!$F333-AA335-AB335-Constantes!$D$12))</f>
        <v>1.0240000005126149E-4</v>
      </c>
      <c r="AA335" s="22">
        <f>IF(Clima!$F333&gt;0.05*Constantes!$F$20,((Clima!$F333-0.05*Constantes!$F$20)^2)/(Clima!$F333+0.95*Constantes!$F$20),0)</f>
        <v>0</v>
      </c>
      <c r="AB335" s="22">
        <f>MAX(0,AC334+Clima!$F333-AA335-Constantes!$D$11)</f>
        <v>0</v>
      </c>
      <c r="AC335" s="22">
        <f>AC334+Clima!$F333-AA335-Z335-AB335</f>
        <v>26.250025600000011</v>
      </c>
      <c r="AD335" s="22">
        <f>AD334+(Coeficientes!$D$22*AB335-AE335)/Coeficientes!$D$23</f>
        <v>0</v>
      </c>
      <c r="AE335" s="22">
        <f>10*Coeficientes!$D$24*AD334/Constantes!$F$29</f>
        <v>0</v>
      </c>
      <c r="AF335" s="22">
        <f>10000*(AA335+AE335)*Escenarios!$F$7/Escenarios!$F$8</f>
        <v>0</v>
      </c>
      <c r="AG335" s="22">
        <f>MAX(0,Constantes!$D$15/((Calculations!AJ334+Calculations!AF335+Clima!$F333)^2)+Coeficientes!$D$12)</f>
        <v>0</v>
      </c>
      <c r="AH335" s="22">
        <f>MIN(ET_Calcs!$M333,0.8*(Calculations!AJ334+Calculations!AF335+Clima!$F333-Calculations!AG335-Constantes!$D$14))</f>
        <v>1.0240000004841933E-4</v>
      </c>
      <c r="AI335" s="22">
        <f>MAX(0,AJ334+AF335+Clima!$F333-Calculations!AG335-Calculations!AH335-Constantes!$E$24)</f>
        <v>0</v>
      </c>
      <c r="AJ335" s="22">
        <f>AJ334+AF335+Clima!$F333-Calculations!AG335-Calculations!AH335-Calculations!AI335</f>
        <v>41.250025600000015</v>
      </c>
      <c r="AK335" s="21"/>
    </row>
    <row r="336" spans="2:37" x14ac:dyDescent="0.25">
      <c r="B336" s="17"/>
      <c r="C336" s="22">
        <v>331</v>
      </c>
      <c r="D336" s="22">
        <f>ET_Calcs!$I334*((1-Constantes!$D$21)*ET_Calcs!$K334+ET_Calcs!$L334)</f>
        <v>1.980666496209871</v>
      </c>
      <c r="E336" s="22">
        <f>MIN(D336*Constantes!$D$19,0.8*(H335+Clima!$F334-F336-G336-Constantes!$D$12))</f>
        <v>2.048000000911543E-5</v>
      </c>
      <c r="F336" s="22">
        <f>IF(Clima!$F334&gt;0.05*Constantes!$D$20,((Clima!$F334-0.05*Constantes!$D$20)^2)/(Clima!$F334+0.95*Constantes!$D$20),0)</f>
        <v>0</v>
      </c>
      <c r="G336" s="22">
        <f>MAX(0,H335+Clima!$F334-F336-Constantes!$D$11)</f>
        <v>0</v>
      </c>
      <c r="H336" s="22">
        <f>H335+Clima!$F334-F336-E336-G336</f>
        <v>26.250005120000001</v>
      </c>
      <c r="I336" s="20"/>
      <c r="J336" s="22">
        <v>331</v>
      </c>
      <c r="K336" s="22">
        <f>ET_Calcs!$I334*((1-Constantes!$E$21)*ET_Calcs!$K334+ET_Calcs!$L334)</f>
        <v>1.980666496209871</v>
      </c>
      <c r="L336" s="22">
        <f>MIN(K336*Constantes!$E$19,0.8*(O335+Clima!$F334-M336-N336-Constantes!$D$12))</f>
        <v>2.048000000911543E-5</v>
      </c>
      <c r="M336" s="22">
        <f>IF(Clima!$F334&gt;0.05*Constantes!$E$20,((Clima!$F334-0.05*Constantes!$E$20)^2)/(Clima!$F334+0.95*Constantes!$E$20),0)</f>
        <v>0</v>
      </c>
      <c r="N336" s="22">
        <f>MAX(0,O335+Clima!$F334-M336-Constantes!$D$11)</f>
        <v>0</v>
      </c>
      <c r="O336" s="22">
        <f>O335+Clima!$F334-M336-L336-N336</f>
        <v>26.250005120000001</v>
      </c>
      <c r="P336" s="22">
        <f>P335+(Coeficientes!$D$22*N336-Q336)/Coeficientes!$D$23</f>
        <v>0</v>
      </c>
      <c r="Q336" s="22">
        <f>10*Coeficientes!$D$24*P335/Constantes!$E$29</f>
        <v>0</v>
      </c>
      <c r="R336" s="22">
        <f>10000*(M336+Q336)*Escenarios!$E$7/Escenarios!$E$8</f>
        <v>0</v>
      </c>
      <c r="S336" s="22">
        <f>MAX(0,Constantes!$D$15/((Calculations!V335+Calculations!R336+Clima!$F334)^2)+Coeficientes!$D$12)</f>
        <v>0</v>
      </c>
      <c r="T336" s="22">
        <f>MIN(ET_Calcs!$M334,0.8*(Calculations!V335+Calculations!R336+Clima!$F334-Calculations!S336-Constantes!$D$14))</f>
        <v>2.0480000011957602E-5</v>
      </c>
      <c r="U336" s="22">
        <f>MAX(0,V335+R336+Clima!$F334-Calculations!S336-Calculations!T336-Constantes!$E$24)</f>
        <v>0</v>
      </c>
      <c r="V336" s="22">
        <f>V335+R336+Clima!$F334-Calculations!S336-Calculations!T336-Calculations!U336</f>
        <v>41.250005120000004</v>
      </c>
      <c r="W336" s="20"/>
      <c r="X336" s="22">
        <v>331</v>
      </c>
      <c r="Y336" s="22">
        <f>ET_Calcs!$I334*((1-Constantes!$F$21)*ET_Calcs!$K334+ET_Calcs!$L334)</f>
        <v>1.980666496209871</v>
      </c>
      <c r="Z336" s="22">
        <f>MIN(Y336*Constantes!$F$19,0.8*(AC335+Clima!$F334-AA336-AB336-Constantes!$D$12))</f>
        <v>2.048000000911543E-5</v>
      </c>
      <c r="AA336" s="22">
        <f>IF(Clima!$F334&gt;0.05*Constantes!$F$20,((Clima!$F334-0.05*Constantes!$F$20)^2)/(Clima!$F334+0.95*Constantes!$F$20),0)</f>
        <v>0</v>
      </c>
      <c r="AB336" s="22">
        <f>MAX(0,AC335+Clima!$F334-AA336-Constantes!$D$11)</f>
        <v>0</v>
      </c>
      <c r="AC336" s="22">
        <f>AC335+Clima!$F334-AA336-Z336-AB336</f>
        <v>26.250005120000001</v>
      </c>
      <c r="AD336" s="22">
        <f>AD335+(Coeficientes!$D$22*AB336-AE336)/Coeficientes!$D$23</f>
        <v>0</v>
      </c>
      <c r="AE336" s="22">
        <f>10*Coeficientes!$D$24*AD335/Constantes!$F$29</f>
        <v>0</v>
      </c>
      <c r="AF336" s="22">
        <f>10000*(AA336+AE336)*Escenarios!$F$7/Escenarios!$F$8</f>
        <v>0</v>
      </c>
      <c r="AG336" s="22">
        <f>MAX(0,Constantes!$D$15/((Calculations!AJ335+Calculations!AF336+Clima!$F334)^2)+Coeficientes!$D$12)</f>
        <v>0</v>
      </c>
      <c r="AH336" s="22">
        <f>MIN(ET_Calcs!$M334,0.8*(Calculations!AJ335+Calculations!AF336+Clima!$F334-Calculations!AG336-Constantes!$D$14))</f>
        <v>2.0480000011957602E-5</v>
      </c>
      <c r="AI336" s="22">
        <f>MAX(0,AJ335+AF336+Clima!$F334-Calculations!AG336-Calculations!AH336-Constantes!$E$24)</f>
        <v>0</v>
      </c>
      <c r="AJ336" s="22">
        <f>AJ335+AF336+Clima!$F334-Calculations!AG336-Calculations!AH336-Calculations!AI336</f>
        <v>41.250005120000004</v>
      </c>
      <c r="AK336" s="21"/>
    </row>
    <row r="337" spans="2:37" x14ac:dyDescent="0.25">
      <c r="B337" s="17"/>
      <c r="C337" s="22">
        <v>332</v>
      </c>
      <c r="D337" s="22">
        <f>ET_Calcs!$I335*((1-Constantes!$D$21)*ET_Calcs!$K335+ET_Calcs!$L335)</f>
        <v>1.9225267234440158</v>
      </c>
      <c r="E337" s="22">
        <f>MIN(D337*Constantes!$D$19,0.8*(H336+Clima!$F335-F337-G337-Constantes!$D$12))</f>
        <v>4.0960000006862172E-6</v>
      </c>
      <c r="F337" s="22">
        <f>IF(Clima!$F335&gt;0.05*Constantes!$D$20,((Clima!$F335-0.05*Constantes!$D$20)^2)/(Clima!$F335+0.95*Constantes!$D$20),0)</f>
        <v>0</v>
      </c>
      <c r="G337" s="22">
        <f>MAX(0,H336+Clima!$F335-F337-Constantes!$D$11)</f>
        <v>0</v>
      </c>
      <c r="H337" s="22">
        <f>H336+Clima!$F335-F337-E337-G337</f>
        <v>26.250001023999999</v>
      </c>
      <c r="I337" s="20"/>
      <c r="J337" s="22">
        <v>332</v>
      </c>
      <c r="K337" s="22">
        <f>ET_Calcs!$I335*((1-Constantes!$E$21)*ET_Calcs!$K335+ET_Calcs!$L335)</f>
        <v>1.9225267234440158</v>
      </c>
      <c r="L337" s="22">
        <f>MIN(K337*Constantes!$E$19,0.8*(O336+Clima!$F335-M337-N337-Constantes!$D$12))</f>
        <v>4.0960000006862172E-6</v>
      </c>
      <c r="M337" s="22">
        <f>IF(Clima!$F335&gt;0.05*Constantes!$E$20,((Clima!$F335-0.05*Constantes!$E$20)^2)/(Clima!$F335+0.95*Constantes!$E$20),0)</f>
        <v>0</v>
      </c>
      <c r="N337" s="22">
        <f>MAX(0,O336+Clima!$F335-M337-Constantes!$D$11)</f>
        <v>0</v>
      </c>
      <c r="O337" s="22">
        <f>O336+Clima!$F335-M337-L337-N337</f>
        <v>26.250001023999999</v>
      </c>
      <c r="P337" s="22">
        <f>P336+(Coeficientes!$D$22*N337-Q337)/Coeficientes!$D$23</f>
        <v>0</v>
      </c>
      <c r="Q337" s="22">
        <f>10*Coeficientes!$D$24*P336/Constantes!$E$29</f>
        <v>0</v>
      </c>
      <c r="R337" s="22">
        <f>10000*(M337+Q337)*Escenarios!$E$7/Escenarios!$E$8</f>
        <v>0</v>
      </c>
      <c r="S337" s="22">
        <f>MAX(0,Constantes!$D$15/((Calculations!V336+Calculations!R337+Clima!$F335)^2)+Coeficientes!$D$12)</f>
        <v>0</v>
      </c>
      <c r="T337" s="22">
        <f>MIN(ET_Calcs!$M335,0.8*(Calculations!V336+Calculations!R337+Clima!$F335-Calculations!S337-Constantes!$D$14))</f>
        <v>4.0960000035283888E-6</v>
      </c>
      <c r="U337" s="22">
        <f>MAX(0,V336+R337+Clima!$F335-Calculations!S337-Calculations!T337-Constantes!$E$24)</f>
        <v>0</v>
      </c>
      <c r="V337" s="22">
        <f>V336+R337+Clima!$F335-Calculations!S337-Calculations!T337-Calculations!U337</f>
        <v>41.250001023999999</v>
      </c>
      <c r="W337" s="20"/>
      <c r="X337" s="22">
        <v>332</v>
      </c>
      <c r="Y337" s="22">
        <f>ET_Calcs!$I335*((1-Constantes!$F$21)*ET_Calcs!$K335+ET_Calcs!$L335)</f>
        <v>1.9225267234440158</v>
      </c>
      <c r="Z337" s="22">
        <f>MIN(Y337*Constantes!$F$19,0.8*(AC336+Clima!$F335-AA337-AB337-Constantes!$D$12))</f>
        <v>4.0960000006862172E-6</v>
      </c>
      <c r="AA337" s="22">
        <f>IF(Clima!$F335&gt;0.05*Constantes!$F$20,((Clima!$F335-0.05*Constantes!$F$20)^2)/(Clima!$F335+0.95*Constantes!$F$20),0)</f>
        <v>0</v>
      </c>
      <c r="AB337" s="22">
        <f>MAX(0,AC336+Clima!$F335-AA337-Constantes!$D$11)</f>
        <v>0</v>
      </c>
      <c r="AC337" s="22">
        <f>AC336+Clima!$F335-AA337-Z337-AB337</f>
        <v>26.250001023999999</v>
      </c>
      <c r="AD337" s="22">
        <f>AD336+(Coeficientes!$D$22*AB337-AE337)/Coeficientes!$D$23</f>
        <v>0</v>
      </c>
      <c r="AE337" s="22">
        <f>10*Coeficientes!$D$24*AD336/Constantes!$F$29</f>
        <v>0</v>
      </c>
      <c r="AF337" s="22">
        <f>10000*(AA337+AE337)*Escenarios!$F$7/Escenarios!$F$8</f>
        <v>0</v>
      </c>
      <c r="AG337" s="22">
        <f>MAX(0,Constantes!$D$15/((Calculations!AJ336+Calculations!AF337+Clima!$F335)^2)+Coeficientes!$D$12)</f>
        <v>0</v>
      </c>
      <c r="AH337" s="22">
        <f>MIN(ET_Calcs!$M335,0.8*(Calculations!AJ336+Calculations!AF337+Clima!$F335-Calculations!AG337-Constantes!$D$14))</f>
        <v>4.0960000035283888E-6</v>
      </c>
      <c r="AI337" s="22">
        <f>MAX(0,AJ336+AF337+Clima!$F335-Calculations!AG337-Calculations!AH337-Constantes!$E$24)</f>
        <v>0</v>
      </c>
      <c r="AJ337" s="22">
        <f>AJ336+AF337+Clima!$F335-Calculations!AG337-Calculations!AH337-Calculations!AI337</f>
        <v>41.250001023999999</v>
      </c>
      <c r="AK337" s="21"/>
    </row>
    <row r="338" spans="2:37" x14ac:dyDescent="0.25">
      <c r="B338" s="17"/>
      <c r="C338" s="22">
        <v>333</v>
      </c>
      <c r="D338" s="22">
        <f>ET_Calcs!$I336*((1-Constantes!$D$21)*ET_Calcs!$K336+ET_Calcs!$L336)</f>
        <v>1.9174577994608439</v>
      </c>
      <c r="E338" s="22">
        <f>MIN(D338*Constantes!$D$19,0.8*(H337+Clima!$F336-F338-G338-Constantes!$D$12))</f>
        <v>8.1919999956880933E-7</v>
      </c>
      <c r="F338" s="22">
        <f>IF(Clima!$F336&gt;0.05*Constantes!$D$20,((Clima!$F336-0.05*Constantes!$D$20)^2)/(Clima!$F336+0.95*Constantes!$D$20),0)</f>
        <v>0</v>
      </c>
      <c r="G338" s="22">
        <f>MAX(0,H337+Clima!$F336-F338-Constantes!$D$11)</f>
        <v>0</v>
      </c>
      <c r="H338" s="22">
        <f>H337+Clima!$F336-F338-E338-G338</f>
        <v>26.250000204799999</v>
      </c>
      <c r="I338" s="20"/>
      <c r="J338" s="22">
        <v>333</v>
      </c>
      <c r="K338" s="22">
        <f>ET_Calcs!$I336*((1-Constantes!$E$21)*ET_Calcs!$K336+ET_Calcs!$L336)</f>
        <v>1.9174577994608439</v>
      </c>
      <c r="L338" s="22">
        <f>MIN(K338*Constantes!$E$19,0.8*(O337+Clima!$F336-M338-N338-Constantes!$D$12))</f>
        <v>8.1919999956880933E-7</v>
      </c>
      <c r="M338" s="22">
        <f>IF(Clima!$F336&gt;0.05*Constantes!$E$20,((Clima!$F336-0.05*Constantes!$E$20)^2)/(Clima!$F336+0.95*Constantes!$E$20),0)</f>
        <v>0</v>
      </c>
      <c r="N338" s="22">
        <f>MAX(0,O337+Clima!$F336-M338-Constantes!$D$11)</f>
        <v>0</v>
      </c>
      <c r="O338" s="22">
        <f>O337+Clima!$F336-M338-L338-N338</f>
        <v>26.250000204799999</v>
      </c>
      <c r="P338" s="22">
        <f>P337+(Coeficientes!$D$22*N338-Q338)/Coeficientes!$D$23</f>
        <v>0</v>
      </c>
      <c r="Q338" s="22">
        <f>10*Coeficientes!$D$24*P337/Constantes!$E$29</f>
        <v>0</v>
      </c>
      <c r="R338" s="22">
        <f>10000*(M338+Q338)*Escenarios!$E$7/Escenarios!$E$8</f>
        <v>0</v>
      </c>
      <c r="S338" s="22">
        <f>MAX(0,Constantes!$D$15/((Calculations!V337+Calculations!R338+Clima!$F336)^2)+Coeficientes!$D$12)</f>
        <v>0</v>
      </c>
      <c r="T338" s="22">
        <f>MIN(ET_Calcs!$M336,0.8*(Calculations!V337+Calculations!R338+Clima!$F336-Calculations!S338-Constantes!$D$14))</f>
        <v>8.1919999956880933E-7</v>
      </c>
      <c r="U338" s="22">
        <f>MAX(0,V337+R338+Clima!$F336-Calculations!S338-Calculations!T338-Constantes!$E$24)</f>
        <v>0</v>
      </c>
      <c r="V338" s="22">
        <f>V337+R338+Clima!$F336-Calculations!S338-Calculations!T338-Calculations!U338</f>
        <v>41.250000204800003</v>
      </c>
      <c r="W338" s="20"/>
      <c r="X338" s="22">
        <v>333</v>
      </c>
      <c r="Y338" s="22">
        <f>ET_Calcs!$I336*((1-Constantes!$F$21)*ET_Calcs!$K336+ET_Calcs!$L336)</f>
        <v>1.9174577994608439</v>
      </c>
      <c r="Z338" s="22">
        <f>MIN(Y338*Constantes!$F$19,0.8*(AC337+Clima!$F336-AA338-AB338-Constantes!$D$12))</f>
        <v>8.1919999956880933E-7</v>
      </c>
      <c r="AA338" s="22">
        <f>IF(Clima!$F336&gt;0.05*Constantes!$F$20,((Clima!$F336-0.05*Constantes!$F$20)^2)/(Clima!$F336+0.95*Constantes!$F$20),0)</f>
        <v>0</v>
      </c>
      <c r="AB338" s="22">
        <f>MAX(0,AC337+Clima!$F336-AA338-Constantes!$D$11)</f>
        <v>0</v>
      </c>
      <c r="AC338" s="22">
        <f>AC337+Clima!$F336-AA338-Z338-AB338</f>
        <v>26.250000204799999</v>
      </c>
      <c r="AD338" s="22">
        <f>AD337+(Coeficientes!$D$22*AB338-AE338)/Coeficientes!$D$23</f>
        <v>0</v>
      </c>
      <c r="AE338" s="22">
        <f>10*Coeficientes!$D$24*AD337/Constantes!$F$29</f>
        <v>0</v>
      </c>
      <c r="AF338" s="22">
        <f>10000*(AA338+AE338)*Escenarios!$F$7/Escenarios!$F$8</f>
        <v>0</v>
      </c>
      <c r="AG338" s="22">
        <f>MAX(0,Constantes!$D$15/((Calculations!AJ337+Calculations!AF338+Clima!$F336)^2)+Coeficientes!$D$12)</f>
        <v>0</v>
      </c>
      <c r="AH338" s="22">
        <f>MIN(ET_Calcs!$M336,0.8*(Calculations!AJ337+Calculations!AF338+Clima!$F336-Calculations!AG338-Constantes!$D$14))</f>
        <v>8.1919999956880933E-7</v>
      </c>
      <c r="AI338" s="22">
        <f>MAX(0,AJ337+AF338+Clima!$F336-Calculations!AG338-Calculations!AH338-Constantes!$E$24)</f>
        <v>0</v>
      </c>
      <c r="AJ338" s="22">
        <f>AJ337+AF338+Clima!$F336-Calculations!AG338-Calculations!AH338-Calculations!AI338</f>
        <v>41.250000204800003</v>
      </c>
      <c r="AK338" s="21"/>
    </row>
    <row r="339" spans="2:37" x14ac:dyDescent="0.25">
      <c r="B339" s="17"/>
      <c r="C339" s="22">
        <v>334</v>
      </c>
      <c r="D339" s="22">
        <f>ET_Calcs!$I337*((1-Constantes!$D$21)*ET_Calcs!$K337+ET_Calcs!$L337)</f>
        <v>1.8538852196760114</v>
      </c>
      <c r="E339" s="22">
        <f>MIN(D339*Constantes!$D$19,0.8*(H338+Clima!$F337-F339-G339-Constantes!$D$12))</f>
        <v>1.6383999934532767E-7</v>
      </c>
      <c r="F339" s="22">
        <f>IF(Clima!$F337&gt;0.05*Constantes!$D$20,((Clima!$F337-0.05*Constantes!$D$20)^2)/(Clima!$F337+0.95*Constantes!$D$20),0)</f>
        <v>0</v>
      </c>
      <c r="G339" s="22">
        <f>MAX(0,H338+Clima!$F337-F339-Constantes!$D$11)</f>
        <v>0</v>
      </c>
      <c r="H339" s="22">
        <f>H338+Clima!$F337-F339-E339-G339</f>
        <v>26.25000004096</v>
      </c>
      <c r="I339" s="20"/>
      <c r="J339" s="22">
        <v>334</v>
      </c>
      <c r="K339" s="22">
        <f>ET_Calcs!$I337*((1-Constantes!$E$21)*ET_Calcs!$K337+ET_Calcs!$L337)</f>
        <v>1.8538852196760114</v>
      </c>
      <c r="L339" s="22">
        <f>MIN(K339*Constantes!$E$19,0.8*(O338+Clima!$F337-M339-N339-Constantes!$D$12))</f>
        <v>1.6383999934532767E-7</v>
      </c>
      <c r="M339" s="22">
        <f>IF(Clima!$F337&gt;0.05*Constantes!$E$20,((Clima!$F337-0.05*Constantes!$E$20)^2)/(Clima!$F337+0.95*Constantes!$E$20),0)</f>
        <v>0</v>
      </c>
      <c r="N339" s="22">
        <f>MAX(0,O338+Clima!$F337-M339-Constantes!$D$11)</f>
        <v>0</v>
      </c>
      <c r="O339" s="22">
        <f>O338+Clima!$F337-M339-L339-N339</f>
        <v>26.25000004096</v>
      </c>
      <c r="P339" s="22">
        <f>P338+(Coeficientes!$D$22*N339-Q339)/Coeficientes!$D$23</f>
        <v>0</v>
      </c>
      <c r="Q339" s="22">
        <f>10*Coeficientes!$D$24*P338/Constantes!$E$29</f>
        <v>0</v>
      </c>
      <c r="R339" s="22">
        <f>10000*(M339+Q339)*Escenarios!$E$7/Escenarios!$E$8</f>
        <v>0</v>
      </c>
      <c r="S339" s="22">
        <f>MAX(0,Constantes!$D$15/((Calculations!V338+Calculations!R339+Clima!$F337)^2)+Coeficientes!$D$12)</f>
        <v>0</v>
      </c>
      <c r="T339" s="22">
        <f>MIN(ET_Calcs!$M337,0.8*(Calculations!V338+Calculations!R339+Clima!$F337-Calculations!S339-Constantes!$D$14))</f>
        <v>1.6384000218749863E-7</v>
      </c>
      <c r="U339" s="22">
        <f>MAX(0,V338+R339+Clima!$F337-Calculations!S339-Calculations!T339-Constantes!$E$24)</f>
        <v>0</v>
      </c>
      <c r="V339" s="22">
        <f>V338+R339+Clima!$F337-Calculations!S339-Calculations!T339-Calculations!U339</f>
        <v>41.250000040960003</v>
      </c>
      <c r="W339" s="20"/>
      <c r="X339" s="22">
        <v>334</v>
      </c>
      <c r="Y339" s="22">
        <f>ET_Calcs!$I337*((1-Constantes!$F$21)*ET_Calcs!$K337+ET_Calcs!$L337)</f>
        <v>1.8538852196760114</v>
      </c>
      <c r="Z339" s="22">
        <f>MIN(Y339*Constantes!$F$19,0.8*(AC338+Clima!$F337-AA339-AB339-Constantes!$D$12))</f>
        <v>1.6383999934532767E-7</v>
      </c>
      <c r="AA339" s="22">
        <f>IF(Clima!$F337&gt;0.05*Constantes!$F$20,((Clima!$F337-0.05*Constantes!$F$20)^2)/(Clima!$F337+0.95*Constantes!$F$20),0)</f>
        <v>0</v>
      </c>
      <c r="AB339" s="22">
        <f>MAX(0,AC338+Clima!$F337-AA339-Constantes!$D$11)</f>
        <v>0</v>
      </c>
      <c r="AC339" s="22">
        <f>AC338+Clima!$F337-AA339-Z339-AB339</f>
        <v>26.25000004096</v>
      </c>
      <c r="AD339" s="22">
        <f>AD338+(Coeficientes!$D$22*AB339-AE339)/Coeficientes!$D$23</f>
        <v>0</v>
      </c>
      <c r="AE339" s="22">
        <f>10*Coeficientes!$D$24*AD338/Constantes!$F$29</f>
        <v>0</v>
      </c>
      <c r="AF339" s="22">
        <f>10000*(AA339+AE339)*Escenarios!$F$7/Escenarios!$F$8</f>
        <v>0</v>
      </c>
      <c r="AG339" s="22">
        <f>MAX(0,Constantes!$D$15/((Calculations!AJ338+Calculations!AF339+Clima!$F337)^2)+Coeficientes!$D$12)</f>
        <v>0</v>
      </c>
      <c r="AH339" s="22">
        <f>MIN(ET_Calcs!$M337,0.8*(Calculations!AJ338+Calculations!AF339+Clima!$F337-Calculations!AG339-Constantes!$D$14))</f>
        <v>1.6384000218749863E-7</v>
      </c>
      <c r="AI339" s="22">
        <f>MAX(0,AJ338+AF339+Clima!$F337-Calculations!AG339-Calculations!AH339-Constantes!$E$24)</f>
        <v>0</v>
      </c>
      <c r="AJ339" s="22">
        <f>AJ338+AF339+Clima!$F337-Calculations!AG339-Calculations!AH339-Calculations!AI339</f>
        <v>41.250000040960003</v>
      </c>
      <c r="AK339" s="21"/>
    </row>
    <row r="340" spans="2:37" x14ac:dyDescent="0.25">
      <c r="B340" s="17"/>
      <c r="C340" s="22">
        <v>335</v>
      </c>
      <c r="D340" s="22">
        <f>ET_Calcs!$I338*((1-Constantes!$D$21)*ET_Calcs!$K338+ET_Calcs!$L338)</f>
        <v>1.8062188750719965</v>
      </c>
      <c r="E340" s="22">
        <f>MIN(D340*Constantes!$D$19,0.8*(H339+Clima!$F338-F340-G340-Constantes!$D$12))</f>
        <v>3.2767999869065534E-8</v>
      </c>
      <c r="F340" s="22">
        <f>IF(Clima!$F338&gt;0.05*Constantes!$D$20,((Clima!$F338-0.05*Constantes!$D$20)^2)/(Clima!$F338+0.95*Constantes!$D$20),0)</f>
        <v>0</v>
      </c>
      <c r="G340" s="22">
        <f>MAX(0,H339+Clima!$F338-F340-Constantes!$D$11)</f>
        <v>0</v>
      </c>
      <c r="H340" s="22">
        <f>H339+Clima!$F338-F340-E340-G340</f>
        <v>26.250000008192</v>
      </c>
      <c r="I340" s="20"/>
      <c r="J340" s="22">
        <v>335</v>
      </c>
      <c r="K340" s="22">
        <f>ET_Calcs!$I338*((1-Constantes!$E$21)*ET_Calcs!$K338+ET_Calcs!$L338)</f>
        <v>1.8062188750719965</v>
      </c>
      <c r="L340" s="22">
        <f>MIN(K340*Constantes!$E$19,0.8*(O339+Clima!$F338-M340-N340-Constantes!$D$12))</f>
        <v>3.2767999869065534E-8</v>
      </c>
      <c r="M340" s="22">
        <f>IF(Clima!$F338&gt;0.05*Constantes!$E$20,((Clima!$F338-0.05*Constantes!$E$20)^2)/(Clima!$F338+0.95*Constantes!$E$20),0)</f>
        <v>0</v>
      </c>
      <c r="N340" s="22">
        <f>MAX(0,O339+Clima!$F338-M340-Constantes!$D$11)</f>
        <v>0</v>
      </c>
      <c r="O340" s="22">
        <f>O339+Clima!$F338-M340-L340-N340</f>
        <v>26.250000008192</v>
      </c>
      <c r="P340" s="22">
        <f>P339+(Coeficientes!$D$22*N340-Q340)/Coeficientes!$D$23</f>
        <v>0</v>
      </c>
      <c r="Q340" s="22">
        <f>10*Coeficientes!$D$24*P339/Constantes!$E$29</f>
        <v>0</v>
      </c>
      <c r="R340" s="22">
        <f>10000*(M340+Q340)*Escenarios!$E$7/Escenarios!$E$8</f>
        <v>0</v>
      </c>
      <c r="S340" s="22">
        <f>MAX(0,Constantes!$D$15/((Calculations!V339+Calculations!R340+Clima!$F338)^2)+Coeficientes!$D$12)</f>
        <v>0</v>
      </c>
      <c r="T340" s="22">
        <f>MIN(ET_Calcs!$M338,0.8*(Calculations!V339+Calculations!R340+Clima!$F338-Calculations!S340-Constantes!$D$14))</f>
        <v>3.276800271123648E-8</v>
      </c>
      <c r="U340" s="22">
        <f>MAX(0,V339+R340+Clima!$F338-Calculations!S340-Calculations!T340-Constantes!$E$24)</f>
        <v>0</v>
      </c>
      <c r="V340" s="22">
        <f>V339+R340+Clima!$F338-Calculations!S340-Calculations!T340-Calculations!U340</f>
        <v>41.250000008192004</v>
      </c>
      <c r="W340" s="20"/>
      <c r="X340" s="22">
        <v>335</v>
      </c>
      <c r="Y340" s="22">
        <f>ET_Calcs!$I338*((1-Constantes!$F$21)*ET_Calcs!$K338+ET_Calcs!$L338)</f>
        <v>1.8062188750719965</v>
      </c>
      <c r="Z340" s="22">
        <f>MIN(Y340*Constantes!$F$19,0.8*(AC339+Clima!$F338-AA340-AB340-Constantes!$D$12))</f>
        <v>3.2767999869065534E-8</v>
      </c>
      <c r="AA340" s="22">
        <f>IF(Clima!$F338&gt;0.05*Constantes!$F$20,((Clima!$F338-0.05*Constantes!$F$20)^2)/(Clima!$F338+0.95*Constantes!$F$20),0)</f>
        <v>0</v>
      </c>
      <c r="AB340" s="22">
        <f>MAX(0,AC339+Clima!$F338-AA340-Constantes!$D$11)</f>
        <v>0</v>
      </c>
      <c r="AC340" s="22">
        <f>AC339+Clima!$F338-AA340-Z340-AB340</f>
        <v>26.250000008192</v>
      </c>
      <c r="AD340" s="22">
        <f>AD339+(Coeficientes!$D$22*AB340-AE340)/Coeficientes!$D$23</f>
        <v>0</v>
      </c>
      <c r="AE340" s="22">
        <f>10*Coeficientes!$D$24*AD339/Constantes!$F$29</f>
        <v>0</v>
      </c>
      <c r="AF340" s="22">
        <f>10000*(AA340+AE340)*Escenarios!$F$7/Escenarios!$F$8</f>
        <v>0</v>
      </c>
      <c r="AG340" s="22">
        <f>MAX(0,Constantes!$D$15/((Calculations!AJ339+Calculations!AF340+Clima!$F338)^2)+Coeficientes!$D$12)</f>
        <v>0</v>
      </c>
      <c r="AH340" s="22">
        <f>MIN(ET_Calcs!$M338,0.8*(Calculations!AJ339+Calculations!AF340+Clima!$F338-Calculations!AG340-Constantes!$D$14))</f>
        <v>3.276800271123648E-8</v>
      </c>
      <c r="AI340" s="22">
        <f>MAX(0,AJ339+AF340+Clima!$F338-Calculations!AG340-Calculations!AH340-Constantes!$E$24)</f>
        <v>0</v>
      </c>
      <c r="AJ340" s="22">
        <f>AJ339+AF340+Clima!$F338-Calculations!AG340-Calculations!AH340-Calculations!AI340</f>
        <v>41.250000008192004</v>
      </c>
      <c r="AK340" s="21"/>
    </row>
    <row r="341" spans="2:37" x14ac:dyDescent="0.25">
      <c r="B341" s="17"/>
      <c r="C341" s="22">
        <v>336</v>
      </c>
      <c r="D341" s="22">
        <f>ET_Calcs!$I339*((1-Constantes!$D$21)*ET_Calcs!$K339+ET_Calcs!$L339)</f>
        <v>1.8063803222586405</v>
      </c>
      <c r="E341" s="22">
        <f>MIN(D341*Constantes!$D$19,0.8*(H340+Clima!$F339-F341-G341-Constantes!$D$12))</f>
        <v>6.5535999738131073E-9</v>
      </c>
      <c r="F341" s="22">
        <f>IF(Clima!$F339&gt;0.05*Constantes!$D$20,((Clima!$F339-0.05*Constantes!$D$20)^2)/(Clima!$F339+0.95*Constantes!$D$20),0)</f>
        <v>0</v>
      </c>
      <c r="G341" s="22">
        <f>MAX(0,H340+Clima!$F339-F341-Constantes!$D$11)</f>
        <v>0</v>
      </c>
      <c r="H341" s="22">
        <f>H340+Clima!$F339-F341-E341-G341</f>
        <v>26.250000001638401</v>
      </c>
      <c r="I341" s="20"/>
      <c r="J341" s="22">
        <v>336</v>
      </c>
      <c r="K341" s="22">
        <f>ET_Calcs!$I339*((1-Constantes!$E$21)*ET_Calcs!$K339+ET_Calcs!$L339)</f>
        <v>1.8063803222586405</v>
      </c>
      <c r="L341" s="22">
        <f>MIN(K341*Constantes!$E$19,0.8*(O340+Clima!$F339-M341-N341-Constantes!$D$12))</f>
        <v>6.5535999738131073E-9</v>
      </c>
      <c r="M341" s="22">
        <f>IF(Clima!$F339&gt;0.05*Constantes!$E$20,((Clima!$F339-0.05*Constantes!$E$20)^2)/(Clima!$F339+0.95*Constantes!$E$20),0)</f>
        <v>0</v>
      </c>
      <c r="N341" s="22">
        <f>MAX(0,O340+Clima!$F339-M341-Constantes!$D$11)</f>
        <v>0</v>
      </c>
      <c r="O341" s="22">
        <f>O340+Clima!$F339-M341-L341-N341</f>
        <v>26.250000001638401</v>
      </c>
      <c r="P341" s="22">
        <f>P340+(Coeficientes!$D$22*N341-Q341)/Coeficientes!$D$23</f>
        <v>0</v>
      </c>
      <c r="Q341" s="22">
        <f>10*Coeficientes!$D$24*P340/Constantes!$E$29</f>
        <v>0</v>
      </c>
      <c r="R341" s="22">
        <f>10000*(M341+Q341)*Escenarios!$E$7/Escenarios!$E$8</f>
        <v>0</v>
      </c>
      <c r="S341" s="22">
        <f>MAX(0,Constantes!$D$15/((Calculations!V340+Calculations!R341+Clima!$F339)^2)+Coeficientes!$D$12)</f>
        <v>0</v>
      </c>
      <c r="T341" s="22">
        <f>MIN(ET_Calcs!$M339,0.8*(Calculations!V340+Calculations!R341+Clima!$F339-Calculations!S341-Constantes!$D$14))</f>
        <v>6.5536028159840505E-9</v>
      </c>
      <c r="U341" s="22">
        <f>MAX(0,V340+R341+Clima!$F339-Calculations!S341-Calculations!T341-Constantes!$E$24)</f>
        <v>0</v>
      </c>
      <c r="V341" s="22">
        <f>V340+R341+Clima!$F339-Calculations!S341-Calculations!T341-Calculations!U341</f>
        <v>41.250000001638398</v>
      </c>
      <c r="W341" s="20"/>
      <c r="X341" s="22">
        <v>336</v>
      </c>
      <c r="Y341" s="22">
        <f>ET_Calcs!$I339*((1-Constantes!$F$21)*ET_Calcs!$K339+ET_Calcs!$L339)</f>
        <v>1.8063803222586405</v>
      </c>
      <c r="Z341" s="22">
        <f>MIN(Y341*Constantes!$F$19,0.8*(AC340+Clima!$F339-AA341-AB341-Constantes!$D$12))</f>
        <v>6.5535999738131073E-9</v>
      </c>
      <c r="AA341" s="22">
        <f>IF(Clima!$F339&gt;0.05*Constantes!$F$20,((Clima!$F339-0.05*Constantes!$F$20)^2)/(Clima!$F339+0.95*Constantes!$F$20),0)</f>
        <v>0</v>
      </c>
      <c r="AB341" s="22">
        <f>MAX(0,AC340+Clima!$F339-AA341-Constantes!$D$11)</f>
        <v>0</v>
      </c>
      <c r="AC341" s="22">
        <f>AC340+Clima!$F339-AA341-Z341-AB341</f>
        <v>26.250000001638401</v>
      </c>
      <c r="AD341" s="22">
        <f>AD340+(Coeficientes!$D$22*AB341-AE341)/Coeficientes!$D$23</f>
        <v>0</v>
      </c>
      <c r="AE341" s="22">
        <f>10*Coeficientes!$D$24*AD340/Constantes!$F$29</f>
        <v>0</v>
      </c>
      <c r="AF341" s="22">
        <f>10000*(AA341+AE341)*Escenarios!$F$7/Escenarios!$F$8</f>
        <v>0</v>
      </c>
      <c r="AG341" s="22">
        <f>MAX(0,Constantes!$D$15/((Calculations!AJ340+Calculations!AF341+Clima!$F339)^2)+Coeficientes!$D$12)</f>
        <v>0</v>
      </c>
      <c r="AH341" s="22">
        <f>MIN(ET_Calcs!$M339,0.8*(Calculations!AJ340+Calculations!AF341+Clima!$F339-Calculations!AG341-Constantes!$D$14))</f>
        <v>6.5536028159840505E-9</v>
      </c>
      <c r="AI341" s="22">
        <f>MAX(0,AJ340+AF341+Clima!$F339-Calculations!AG341-Calculations!AH341-Constantes!$E$24)</f>
        <v>0</v>
      </c>
      <c r="AJ341" s="22">
        <f>AJ340+AF341+Clima!$F339-Calculations!AG341-Calculations!AH341-Calculations!AI341</f>
        <v>41.250000001638398</v>
      </c>
      <c r="AK341" s="21"/>
    </row>
    <row r="342" spans="2:37" x14ac:dyDescent="0.25">
      <c r="B342" s="17"/>
      <c r="C342" s="22">
        <v>337</v>
      </c>
      <c r="D342" s="22">
        <f>ET_Calcs!$I340*((1-Constantes!$D$21)*ET_Calcs!$K340+ET_Calcs!$L340)</f>
        <v>1.8756572085114078</v>
      </c>
      <c r="E342" s="22">
        <f>MIN(D342*Constantes!$D$19,0.8*(H341+Clima!$F340-F342-G342-Constantes!$D$12))</f>
        <v>1.3107211316309986E-9</v>
      </c>
      <c r="F342" s="22">
        <f>IF(Clima!$F340&gt;0.05*Constantes!$D$20,((Clima!$F340-0.05*Constantes!$D$20)^2)/(Clima!$F340+0.95*Constantes!$D$20),0)</f>
        <v>0</v>
      </c>
      <c r="G342" s="22">
        <f>MAX(0,H341+Clima!$F340-F342-Constantes!$D$11)</f>
        <v>0</v>
      </c>
      <c r="H342" s="22">
        <f>H341+Clima!$F340-F342-E342-G342</f>
        <v>26.250000000327681</v>
      </c>
      <c r="I342" s="20"/>
      <c r="J342" s="22">
        <v>337</v>
      </c>
      <c r="K342" s="22">
        <f>ET_Calcs!$I340*((1-Constantes!$E$21)*ET_Calcs!$K340+ET_Calcs!$L340)</f>
        <v>1.8756572085114078</v>
      </c>
      <c r="L342" s="22">
        <f>MIN(K342*Constantes!$E$19,0.8*(O341+Clima!$F340-M342-N342-Constantes!$D$12))</f>
        <v>1.3107211316309986E-9</v>
      </c>
      <c r="M342" s="22">
        <f>IF(Clima!$F340&gt;0.05*Constantes!$E$20,((Clima!$F340-0.05*Constantes!$E$20)^2)/(Clima!$F340+0.95*Constantes!$E$20),0)</f>
        <v>0</v>
      </c>
      <c r="N342" s="22">
        <f>MAX(0,O341+Clima!$F340-M342-Constantes!$D$11)</f>
        <v>0</v>
      </c>
      <c r="O342" s="22">
        <f>O341+Clima!$F340-M342-L342-N342</f>
        <v>26.250000000327681</v>
      </c>
      <c r="P342" s="22">
        <f>P341+(Coeficientes!$D$22*N342-Q342)/Coeficientes!$D$23</f>
        <v>0</v>
      </c>
      <c r="Q342" s="22">
        <f>10*Coeficientes!$D$24*P341/Constantes!$E$29</f>
        <v>0</v>
      </c>
      <c r="R342" s="22">
        <f>10000*(M342+Q342)*Escenarios!$E$7/Escenarios!$E$8</f>
        <v>0</v>
      </c>
      <c r="S342" s="22">
        <f>MAX(0,Constantes!$D$15/((Calculations!V341+Calculations!R342+Clima!$F340)^2)+Coeficientes!$D$12)</f>
        <v>0</v>
      </c>
      <c r="T342" s="22">
        <f>MIN(ET_Calcs!$M340,0.8*(Calculations!V341+Calculations!R342+Clima!$F340-Calculations!S342-Constantes!$D$14))</f>
        <v>1.3107182894600556E-9</v>
      </c>
      <c r="U342" s="22">
        <f>MAX(0,V341+R342+Clima!$F340-Calculations!S342-Calculations!T342-Constantes!$E$24)</f>
        <v>0</v>
      </c>
      <c r="V342" s="22">
        <f>V341+R342+Clima!$F340-Calculations!S342-Calculations!T342-Calculations!U342</f>
        <v>41.250000000327681</v>
      </c>
      <c r="W342" s="20"/>
      <c r="X342" s="22">
        <v>337</v>
      </c>
      <c r="Y342" s="22">
        <f>ET_Calcs!$I340*((1-Constantes!$F$21)*ET_Calcs!$K340+ET_Calcs!$L340)</f>
        <v>1.8756572085114078</v>
      </c>
      <c r="Z342" s="22">
        <f>MIN(Y342*Constantes!$F$19,0.8*(AC341+Clima!$F340-AA342-AB342-Constantes!$D$12))</f>
        <v>1.3107211316309986E-9</v>
      </c>
      <c r="AA342" s="22">
        <f>IF(Clima!$F340&gt;0.05*Constantes!$F$20,((Clima!$F340-0.05*Constantes!$F$20)^2)/(Clima!$F340+0.95*Constantes!$F$20),0)</f>
        <v>0</v>
      </c>
      <c r="AB342" s="22">
        <f>MAX(0,AC341+Clima!$F340-AA342-Constantes!$D$11)</f>
        <v>0</v>
      </c>
      <c r="AC342" s="22">
        <f>AC341+Clima!$F340-AA342-Z342-AB342</f>
        <v>26.250000000327681</v>
      </c>
      <c r="AD342" s="22">
        <f>AD341+(Coeficientes!$D$22*AB342-AE342)/Coeficientes!$D$23</f>
        <v>0</v>
      </c>
      <c r="AE342" s="22">
        <f>10*Coeficientes!$D$24*AD341/Constantes!$F$29</f>
        <v>0</v>
      </c>
      <c r="AF342" s="22">
        <f>10000*(AA342+AE342)*Escenarios!$F$7/Escenarios!$F$8</f>
        <v>0</v>
      </c>
      <c r="AG342" s="22">
        <f>MAX(0,Constantes!$D$15/((Calculations!AJ341+Calculations!AF342+Clima!$F340)^2)+Coeficientes!$D$12)</f>
        <v>0</v>
      </c>
      <c r="AH342" s="22">
        <f>MIN(ET_Calcs!$M340,0.8*(Calculations!AJ341+Calculations!AF342+Clima!$F340-Calculations!AG342-Constantes!$D$14))</f>
        <v>1.3107182894600556E-9</v>
      </c>
      <c r="AI342" s="22">
        <f>MAX(0,AJ341+AF342+Clima!$F340-Calculations!AG342-Calculations!AH342-Constantes!$E$24)</f>
        <v>0</v>
      </c>
      <c r="AJ342" s="22">
        <f>AJ341+AF342+Clima!$F340-Calculations!AG342-Calculations!AH342-Calculations!AI342</f>
        <v>41.250000000327681</v>
      </c>
      <c r="AK342" s="21"/>
    </row>
    <row r="343" spans="2:37" x14ac:dyDescent="0.25">
      <c r="B343" s="17"/>
      <c r="C343" s="22">
        <v>338</v>
      </c>
      <c r="D343" s="22">
        <f>ET_Calcs!$I341*((1-Constantes!$D$21)*ET_Calcs!$K341+ET_Calcs!$L341)</f>
        <v>1.7800610738179945</v>
      </c>
      <c r="E343" s="22">
        <f>MIN(D343*Constantes!$D$19,0.8*(H342+Clima!$F341-F343-G343-Constantes!$D$12))</f>
        <v>2.6214479476038831E-10</v>
      </c>
      <c r="F343" s="22">
        <f>IF(Clima!$F341&gt;0.05*Constantes!$D$20,((Clima!$F341-0.05*Constantes!$D$20)^2)/(Clima!$F341+0.95*Constantes!$D$20),0)</f>
        <v>0</v>
      </c>
      <c r="G343" s="22">
        <f>MAX(0,H342+Clima!$F341-F343-Constantes!$D$11)</f>
        <v>0</v>
      </c>
      <c r="H343" s="22">
        <f>H342+Clima!$F341-F343-E343-G343</f>
        <v>26.250000000065537</v>
      </c>
      <c r="I343" s="20"/>
      <c r="J343" s="22">
        <v>338</v>
      </c>
      <c r="K343" s="22">
        <f>ET_Calcs!$I341*((1-Constantes!$E$21)*ET_Calcs!$K341+ET_Calcs!$L341)</f>
        <v>1.7800610738179945</v>
      </c>
      <c r="L343" s="22">
        <f>MIN(K343*Constantes!$E$19,0.8*(O342+Clima!$F341-M343-N343-Constantes!$D$12))</f>
        <v>2.6214479476038831E-10</v>
      </c>
      <c r="M343" s="22">
        <f>IF(Clima!$F341&gt;0.05*Constantes!$E$20,((Clima!$F341-0.05*Constantes!$E$20)^2)/(Clima!$F341+0.95*Constantes!$E$20),0)</f>
        <v>0</v>
      </c>
      <c r="N343" s="22">
        <f>MAX(0,O342+Clima!$F341-M343-Constantes!$D$11)</f>
        <v>0</v>
      </c>
      <c r="O343" s="22">
        <f>O342+Clima!$F341-M343-L343-N343</f>
        <v>26.250000000065537</v>
      </c>
      <c r="P343" s="22">
        <f>P342+(Coeficientes!$D$22*N343-Q343)/Coeficientes!$D$23</f>
        <v>0</v>
      </c>
      <c r="Q343" s="22">
        <f>10*Coeficientes!$D$24*P342/Constantes!$E$29</f>
        <v>0</v>
      </c>
      <c r="R343" s="22">
        <f>10000*(M343+Q343)*Escenarios!$E$7/Escenarios!$E$8</f>
        <v>0</v>
      </c>
      <c r="S343" s="22">
        <f>MAX(0,Constantes!$D$15/((Calculations!V342+Calculations!R343+Clima!$F341)^2)+Coeficientes!$D$12)</f>
        <v>0</v>
      </c>
      <c r="T343" s="22">
        <f>MIN(ET_Calcs!$M341,0.8*(Calculations!V342+Calculations!R343+Clima!$F341-Calculations!S343-Constantes!$D$14))</f>
        <v>2.6214479476038831E-10</v>
      </c>
      <c r="U343" s="22">
        <f>MAX(0,V342+R343+Clima!$F341-Calculations!S343-Calculations!T343-Constantes!$E$24)</f>
        <v>0</v>
      </c>
      <c r="V343" s="22">
        <f>V342+R343+Clima!$F341-Calculations!S343-Calculations!T343-Calculations!U343</f>
        <v>41.250000000065533</v>
      </c>
      <c r="W343" s="20"/>
      <c r="X343" s="22">
        <v>338</v>
      </c>
      <c r="Y343" s="22">
        <f>ET_Calcs!$I341*((1-Constantes!$F$21)*ET_Calcs!$K341+ET_Calcs!$L341)</f>
        <v>1.7800610738179945</v>
      </c>
      <c r="Z343" s="22">
        <f>MIN(Y343*Constantes!$F$19,0.8*(AC342+Clima!$F341-AA343-AB343-Constantes!$D$12))</f>
        <v>2.6214479476038831E-10</v>
      </c>
      <c r="AA343" s="22">
        <f>IF(Clima!$F341&gt;0.05*Constantes!$F$20,((Clima!$F341-0.05*Constantes!$F$20)^2)/(Clima!$F341+0.95*Constantes!$F$20),0)</f>
        <v>0</v>
      </c>
      <c r="AB343" s="22">
        <f>MAX(0,AC342+Clima!$F341-AA343-Constantes!$D$11)</f>
        <v>0</v>
      </c>
      <c r="AC343" s="22">
        <f>AC342+Clima!$F341-AA343-Z343-AB343</f>
        <v>26.250000000065537</v>
      </c>
      <c r="AD343" s="22">
        <f>AD342+(Coeficientes!$D$22*AB343-AE343)/Coeficientes!$D$23</f>
        <v>0</v>
      </c>
      <c r="AE343" s="22">
        <f>10*Coeficientes!$D$24*AD342/Constantes!$F$29</f>
        <v>0</v>
      </c>
      <c r="AF343" s="22">
        <f>10000*(AA343+AE343)*Escenarios!$F$7/Escenarios!$F$8</f>
        <v>0</v>
      </c>
      <c r="AG343" s="22">
        <f>MAX(0,Constantes!$D$15/((Calculations!AJ342+Calculations!AF343+Clima!$F341)^2)+Coeficientes!$D$12)</f>
        <v>0</v>
      </c>
      <c r="AH343" s="22">
        <f>MIN(ET_Calcs!$M341,0.8*(Calculations!AJ342+Calculations!AF343+Clima!$F341-Calculations!AG343-Constantes!$D$14))</f>
        <v>2.6214479476038831E-10</v>
      </c>
      <c r="AI343" s="22">
        <f>MAX(0,AJ342+AF343+Clima!$F341-Calculations!AG343-Calculations!AH343-Constantes!$E$24)</f>
        <v>0</v>
      </c>
      <c r="AJ343" s="22">
        <f>AJ342+AF343+Clima!$F341-Calculations!AG343-Calculations!AH343-Calculations!AI343</f>
        <v>41.250000000065533</v>
      </c>
      <c r="AK343" s="21"/>
    </row>
    <row r="344" spans="2:37" x14ac:dyDescent="0.25">
      <c r="B344" s="17"/>
      <c r="C344" s="22">
        <v>339</v>
      </c>
      <c r="D344" s="22">
        <f>ET_Calcs!$I342*((1-Constantes!$D$21)*ET_Calcs!$K342+ET_Calcs!$L342)</f>
        <v>1.9131261621972138</v>
      </c>
      <c r="E344" s="22">
        <f>MIN(D344*Constantes!$D$19,0.8*(H343+Clima!$F342-F344-G344-Constantes!$D$12))</f>
        <v>5.2429527386266274E-11</v>
      </c>
      <c r="F344" s="22">
        <f>IF(Clima!$F342&gt;0.05*Constantes!$D$20,((Clima!$F342-0.05*Constantes!$D$20)^2)/(Clima!$F342+0.95*Constantes!$D$20),0)</f>
        <v>0</v>
      </c>
      <c r="G344" s="22">
        <f>MAX(0,H343+Clima!$F342-F344-Constantes!$D$11)</f>
        <v>0</v>
      </c>
      <c r="H344" s="22">
        <f>H343+Clima!$F342-F344-E344-G344</f>
        <v>26.250000000013106</v>
      </c>
      <c r="I344" s="20"/>
      <c r="J344" s="22">
        <v>339</v>
      </c>
      <c r="K344" s="22">
        <f>ET_Calcs!$I342*((1-Constantes!$E$21)*ET_Calcs!$K342+ET_Calcs!$L342)</f>
        <v>1.9131261621972138</v>
      </c>
      <c r="L344" s="22">
        <f>MIN(K344*Constantes!$E$19,0.8*(O343+Clima!$F342-M344-N344-Constantes!$D$12))</f>
        <v>5.2429527386266274E-11</v>
      </c>
      <c r="M344" s="22">
        <f>IF(Clima!$F342&gt;0.05*Constantes!$E$20,((Clima!$F342-0.05*Constantes!$E$20)^2)/(Clima!$F342+0.95*Constantes!$E$20),0)</f>
        <v>0</v>
      </c>
      <c r="N344" s="22">
        <f>MAX(0,O343+Clima!$F342-M344-Constantes!$D$11)</f>
        <v>0</v>
      </c>
      <c r="O344" s="22">
        <f>O343+Clima!$F342-M344-L344-N344</f>
        <v>26.250000000013106</v>
      </c>
      <c r="P344" s="22">
        <f>P343+(Coeficientes!$D$22*N344-Q344)/Coeficientes!$D$23</f>
        <v>0</v>
      </c>
      <c r="Q344" s="22">
        <f>10*Coeficientes!$D$24*P343/Constantes!$E$29</f>
        <v>0</v>
      </c>
      <c r="R344" s="22">
        <f>10000*(M344+Q344)*Escenarios!$E$7/Escenarios!$E$8</f>
        <v>0</v>
      </c>
      <c r="S344" s="22">
        <f>MAX(0,Constantes!$D$15/((Calculations!V343+Calculations!R344+Clima!$F342)^2)+Coeficientes!$D$12)</f>
        <v>0</v>
      </c>
      <c r="T344" s="22">
        <f>MIN(ET_Calcs!$M342,0.8*(Calculations!V343+Calculations!R344+Clima!$F342-Calculations!S344-Constantes!$D$14))</f>
        <v>5.2426685215323236E-11</v>
      </c>
      <c r="U344" s="22">
        <f>MAX(0,V343+R344+Clima!$F342-Calculations!S344-Calculations!T344-Constantes!$E$24)</f>
        <v>0</v>
      </c>
      <c r="V344" s="22">
        <f>V343+R344+Clima!$F342-Calculations!S344-Calculations!T344-Calculations!U344</f>
        <v>41.25000000001311</v>
      </c>
      <c r="W344" s="20"/>
      <c r="X344" s="22">
        <v>339</v>
      </c>
      <c r="Y344" s="22">
        <f>ET_Calcs!$I342*((1-Constantes!$F$21)*ET_Calcs!$K342+ET_Calcs!$L342)</f>
        <v>1.9131261621972138</v>
      </c>
      <c r="Z344" s="22">
        <f>MIN(Y344*Constantes!$F$19,0.8*(AC343+Clima!$F342-AA344-AB344-Constantes!$D$12))</f>
        <v>5.2429527386266274E-11</v>
      </c>
      <c r="AA344" s="22">
        <f>IF(Clima!$F342&gt;0.05*Constantes!$F$20,((Clima!$F342-0.05*Constantes!$F$20)^2)/(Clima!$F342+0.95*Constantes!$F$20),0)</f>
        <v>0</v>
      </c>
      <c r="AB344" s="22">
        <f>MAX(0,AC343+Clima!$F342-AA344-Constantes!$D$11)</f>
        <v>0</v>
      </c>
      <c r="AC344" s="22">
        <f>AC343+Clima!$F342-AA344-Z344-AB344</f>
        <v>26.250000000013106</v>
      </c>
      <c r="AD344" s="22">
        <f>AD343+(Coeficientes!$D$22*AB344-AE344)/Coeficientes!$D$23</f>
        <v>0</v>
      </c>
      <c r="AE344" s="22">
        <f>10*Coeficientes!$D$24*AD343/Constantes!$F$29</f>
        <v>0</v>
      </c>
      <c r="AF344" s="22">
        <f>10000*(AA344+AE344)*Escenarios!$F$7/Escenarios!$F$8</f>
        <v>0</v>
      </c>
      <c r="AG344" s="22">
        <f>MAX(0,Constantes!$D$15/((Calculations!AJ343+Calculations!AF344+Clima!$F342)^2)+Coeficientes!$D$12)</f>
        <v>0</v>
      </c>
      <c r="AH344" s="22">
        <f>MIN(ET_Calcs!$M342,0.8*(Calculations!AJ343+Calculations!AF344+Clima!$F342-Calculations!AG344-Constantes!$D$14))</f>
        <v>5.2426685215323236E-11</v>
      </c>
      <c r="AI344" s="22">
        <f>MAX(0,AJ343+AF344+Clima!$F342-Calculations!AG344-Calculations!AH344-Constantes!$E$24)</f>
        <v>0</v>
      </c>
      <c r="AJ344" s="22">
        <f>AJ343+AF344+Clima!$F342-Calculations!AG344-Calculations!AH344-Calculations!AI344</f>
        <v>41.25000000001311</v>
      </c>
      <c r="AK344" s="21"/>
    </row>
    <row r="345" spans="2:37" x14ac:dyDescent="0.25">
      <c r="B345" s="17"/>
      <c r="C345" s="22">
        <v>340</v>
      </c>
      <c r="D345" s="22">
        <f>ET_Calcs!$I343*((1-Constantes!$D$21)*ET_Calcs!$K343+ET_Calcs!$L343)</f>
        <v>1.8600419066682949</v>
      </c>
      <c r="E345" s="22">
        <f>MIN(D345*Constantes!$D$19,0.8*(H344+Clima!$F343-F345-G345-Constantes!$D$12))</f>
        <v>1.0484768608876039E-11</v>
      </c>
      <c r="F345" s="22">
        <f>IF(Clima!$F343&gt;0.05*Constantes!$D$20,((Clima!$F343-0.05*Constantes!$D$20)^2)/(Clima!$F343+0.95*Constantes!$D$20),0)</f>
        <v>0</v>
      </c>
      <c r="G345" s="22">
        <f>MAX(0,H344+Clima!$F343-F345-Constantes!$D$11)</f>
        <v>0</v>
      </c>
      <c r="H345" s="22">
        <f>H344+Clima!$F343-F345-E345-G345</f>
        <v>26.250000000002622</v>
      </c>
      <c r="I345" s="20"/>
      <c r="J345" s="22">
        <v>340</v>
      </c>
      <c r="K345" s="22">
        <f>ET_Calcs!$I343*((1-Constantes!$E$21)*ET_Calcs!$K343+ET_Calcs!$L343)</f>
        <v>1.8600419066682949</v>
      </c>
      <c r="L345" s="22">
        <f>MIN(K345*Constantes!$E$19,0.8*(O344+Clima!$F343-M345-N345-Constantes!$D$12))</f>
        <v>1.0484768608876039E-11</v>
      </c>
      <c r="M345" s="22">
        <f>IF(Clima!$F343&gt;0.05*Constantes!$E$20,((Clima!$F343-0.05*Constantes!$E$20)^2)/(Clima!$F343+0.95*Constantes!$E$20),0)</f>
        <v>0</v>
      </c>
      <c r="N345" s="22">
        <f>MAX(0,O344+Clima!$F343-M345-Constantes!$D$11)</f>
        <v>0</v>
      </c>
      <c r="O345" s="22">
        <f>O344+Clima!$F343-M345-L345-N345</f>
        <v>26.250000000002622</v>
      </c>
      <c r="P345" s="22">
        <f>P344+(Coeficientes!$D$22*N345-Q345)/Coeficientes!$D$23</f>
        <v>0</v>
      </c>
      <c r="Q345" s="22">
        <f>10*Coeficientes!$D$24*P344/Constantes!$E$29</f>
        <v>0</v>
      </c>
      <c r="R345" s="22">
        <f>10000*(M345+Q345)*Escenarios!$E$7/Escenarios!$E$8</f>
        <v>0</v>
      </c>
      <c r="S345" s="22">
        <f>MAX(0,Constantes!$D$15/((Calculations!V344+Calculations!R345+Clima!$F343)^2)+Coeficientes!$D$12)</f>
        <v>0</v>
      </c>
      <c r="T345" s="22">
        <f>MIN(ET_Calcs!$M343,0.8*(Calculations!V344+Calculations!R345+Clima!$F343-Calculations!S345-Constantes!$D$14))</f>
        <v>1.0487610779819079E-11</v>
      </c>
      <c r="U345" s="22">
        <f>MAX(0,V344+R345+Clima!$F343-Calculations!S345-Calculations!T345-Constantes!$E$24)</f>
        <v>0</v>
      </c>
      <c r="V345" s="22">
        <f>V344+R345+Clima!$F343-Calculations!S345-Calculations!T345-Calculations!U345</f>
        <v>41.250000000002622</v>
      </c>
      <c r="W345" s="20"/>
      <c r="X345" s="22">
        <v>340</v>
      </c>
      <c r="Y345" s="22">
        <f>ET_Calcs!$I343*((1-Constantes!$F$21)*ET_Calcs!$K343+ET_Calcs!$L343)</f>
        <v>1.8600419066682949</v>
      </c>
      <c r="Z345" s="22">
        <f>MIN(Y345*Constantes!$F$19,0.8*(AC344+Clima!$F343-AA345-AB345-Constantes!$D$12))</f>
        <v>1.0484768608876039E-11</v>
      </c>
      <c r="AA345" s="22">
        <f>IF(Clima!$F343&gt;0.05*Constantes!$F$20,((Clima!$F343-0.05*Constantes!$F$20)^2)/(Clima!$F343+0.95*Constantes!$F$20),0)</f>
        <v>0</v>
      </c>
      <c r="AB345" s="22">
        <f>MAX(0,AC344+Clima!$F343-AA345-Constantes!$D$11)</f>
        <v>0</v>
      </c>
      <c r="AC345" s="22">
        <f>AC344+Clima!$F343-AA345-Z345-AB345</f>
        <v>26.250000000002622</v>
      </c>
      <c r="AD345" s="22">
        <f>AD344+(Coeficientes!$D$22*AB345-AE345)/Coeficientes!$D$23</f>
        <v>0</v>
      </c>
      <c r="AE345" s="22">
        <f>10*Coeficientes!$D$24*AD344/Constantes!$F$29</f>
        <v>0</v>
      </c>
      <c r="AF345" s="22">
        <f>10000*(AA345+AE345)*Escenarios!$F$7/Escenarios!$F$8</f>
        <v>0</v>
      </c>
      <c r="AG345" s="22">
        <f>MAX(0,Constantes!$D$15/((Calculations!AJ344+Calculations!AF345+Clima!$F343)^2)+Coeficientes!$D$12)</f>
        <v>0</v>
      </c>
      <c r="AH345" s="22">
        <f>MIN(ET_Calcs!$M343,0.8*(Calculations!AJ344+Calculations!AF345+Clima!$F343-Calculations!AG345-Constantes!$D$14))</f>
        <v>1.0487610779819079E-11</v>
      </c>
      <c r="AI345" s="22">
        <f>MAX(0,AJ344+AF345+Clima!$F343-Calculations!AG345-Calculations!AH345-Constantes!$E$24)</f>
        <v>0</v>
      </c>
      <c r="AJ345" s="22">
        <f>AJ344+AF345+Clima!$F343-Calculations!AG345-Calculations!AH345-Calculations!AI345</f>
        <v>41.250000000002622</v>
      </c>
      <c r="AK345" s="21"/>
    </row>
    <row r="346" spans="2:37" x14ac:dyDescent="0.25">
      <c r="B346" s="17"/>
      <c r="C346" s="22">
        <v>341</v>
      </c>
      <c r="D346" s="22">
        <f>ET_Calcs!$I344*((1-Constantes!$D$21)*ET_Calcs!$K344+ET_Calcs!$L344)</f>
        <v>1.9877269149400032</v>
      </c>
      <c r="E346" s="22">
        <f>MIN(D346*Constantes!$D$19,0.8*(H345+Clima!$F344-F346-G346-Constantes!$D$12))</f>
        <v>2.0975221559638157E-12</v>
      </c>
      <c r="F346" s="22">
        <f>IF(Clima!$F344&gt;0.05*Constantes!$D$20,((Clima!$F344-0.05*Constantes!$D$20)^2)/(Clima!$F344+0.95*Constantes!$D$20),0)</f>
        <v>0</v>
      </c>
      <c r="G346" s="22">
        <f>MAX(0,H345+Clima!$F344-F346-Constantes!$D$11)</f>
        <v>0</v>
      </c>
      <c r="H346" s="22">
        <f>H345+Clima!$F344-F346-E346-G346</f>
        <v>26.250000000000526</v>
      </c>
      <c r="I346" s="20"/>
      <c r="J346" s="22">
        <v>341</v>
      </c>
      <c r="K346" s="22">
        <f>ET_Calcs!$I344*((1-Constantes!$E$21)*ET_Calcs!$K344+ET_Calcs!$L344)</f>
        <v>1.9877269149400032</v>
      </c>
      <c r="L346" s="22">
        <f>MIN(K346*Constantes!$E$19,0.8*(O345+Clima!$F344-M346-N346-Constantes!$D$12))</f>
        <v>2.0975221559638157E-12</v>
      </c>
      <c r="M346" s="22">
        <f>IF(Clima!$F344&gt;0.05*Constantes!$E$20,((Clima!$F344-0.05*Constantes!$E$20)^2)/(Clima!$F344+0.95*Constantes!$E$20),0)</f>
        <v>0</v>
      </c>
      <c r="N346" s="22">
        <f>MAX(0,O345+Clima!$F344-M346-Constantes!$D$11)</f>
        <v>0</v>
      </c>
      <c r="O346" s="22">
        <f>O345+Clima!$F344-M346-L346-N346</f>
        <v>26.250000000000526</v>
      </c>
      <c r="P346" s="22">
        <f>P345+(Coeficientes!$D$22*N346-Q346)/Coeficientes!$D$23</f>
        <v>0</v>
      </c>
      <c r="Q346" s="22">
        <f>10*Coeficientes!$D$24*P345/Constantes!$E$29</f>
        <v>0</v>
      </c>
      <c r="R346" s="22">
        <f>10000*(M346+Q346)*Escenarios!$E$7/Escenarios!$E$8</f>
        <v>0</v>
      </c>
      <c r="S346" s="22">
        <f>MAX(0,Constantes!$D$15/((Calculations!V345+Calculations!R346+Clima!$F344)^2)+Coeficientes!$D$12)</f>
        <v>0</v>
      </c>
      <c r="T346" s="22">
        <f>MIN(ET_Calcs!$M344,0.8*(Calculations!V345+Calculations!R346+Clima!$F344-Calculations!S346-Constantes!$D$14))</f>
        <v>2.0975221559638157E-12</v>
      </c>
      <c r="U346" s="22">
        <f>MAX(0,V345+R346+Clima!$F344-Calculations!S346-Calculations!T346-Constantes!$E$24)</f>
        <v>0</v>
      </c>
      <c r="V346" s="22">
        <f>V345+R346+Clima!$F344-Calculations!S346-Calculations!T346-Calculations!U346</f>
        <v>41.250000000000526</v>
      </c>
      <c r="W346" s="20"/>
      <c r="X346" s="22">
        <v>341</v>
      </c>
      <c r="Y346" s="22">
        <f>ET_Calcs!$I344*((1-Constantes!$F$21)*ET_Calcs!$K344+ET_Calcs!$L344)</f>
        <v>1.9877269149400032</v>
      </c>
      <c r="Z346" s="22">
        <f>MIN(Y346*Constantes!$F$19,0.8*(AC345+Clima!$F344-AA346-AB346-Constantes!$D$12))</f>
        <v>2.0975221559638157E-12</v>
      </c>
      <c r="AA346" s="22">
        <f>IF(Clima!$F344&gt;0.05*Constantes!$F$20,((Clima!$F344-0.05*Constantes!$F$20)^2)/(Clima!$F344+0.95*Constantes!$F$20),0)</f>
        <v>0</v>
      </c>
      <c r="AB346" s="22">
        <f>MAX(0,AC345+Clima!$F344-AA346-Constantes!$D$11)</f>
        <v>0</v>
      </c>
      <c r="AC346" s="22">
        <f>AC345+Clima!$F344-AA346-Z346-AB346</f>
        <v>26.250000000000526</v>
      </c>
      <c r="AD346" s="22">
        <f>AD345+(Coeficientes!$D$22*AB346-AE346)/Coeficientes!$D$23</f>
        <v>0</v>
      </c>
      <c r="AE346" s="22">
        <f>10*Coeficientes!$D$24*AD345/Constantes!$F$29</f>
        <v>0</v>
      </c>
      <c r="AF346" s="22">
        <f>10000*(AA346+AE346)*Escenarios!$F$7/Escenarios!$F$8</f>
        <v>0</v>
      </c>
      <c r="AG346" s="22">
        <f>MAX(0,Constantes!$D$15/((Calculations!AJ345+Calculations!AF346+Clima!$F344)^2)+Coeficientes!$D$12)</f>
        <v>0</v>
      </c>
      <c r="AH346" s="22">
        <f>MIN(ET_Calcs!$M344,0.8*(Calculations!AJ345+Calculations!AF346+Clima!$F344-Calculations!AG346-Constantes!$D$14))</f>
        <v>2.0975221559638157E-12</v>
      </c>
      <c r="AI346" s="22">
        <f>MAX(0,AJ345+AF346+Clima!$F344-Calculations!AG346-Calculations!AH346-Constantes!$E$24)</f>
        <v>0</v>
      </c>
      <c r="AJ346" s="22">
        <f>AJ345+AF346+Clima!$F344-Calculations!AG346-Calculations!AH346-Calculations!AI346</f>
        <v>41.250000000000526</v>
      </c>
      <c r="AK346" s="21"/>
    </row>
    <row r="347" spans="2:37" x14ac:dyDescent="0.25">
      <c r="B347" s="17"/>
      <c r="C347" s="22">
        <v>342</v>
      </c>
      <c r="D347" s="22">
        <f>ET_Calcs!$I345*((1-Constantes!$D$21)*ET_Calcs!$K345+ET_Calcs!$L345)</f>
        <v>2.0409053238089747</v>
      </c>
      <c r="E347" s="22">
        <f>MIN(D347*Constantes!$D$19,0.8*(H346+Clima!$F345-F347-G347-Constantes!$D$12))</f>
        <v>4.2064129956997933E-13</v>
      </c>
      <c r="F347" s="22">
        <f>IF(Clima!$F345&gt;0.05*Constantes!$D$20,((Clima!$F345-0.05*Constantes!$D$20)^2)/(Clima!$F345+0.95*Constantes!$D$20),0)</f>
        <v>0</v>
      </c>
      <c r="G347" s="22">
        <f>MAX(0,H346+Clima!$F345-F347-Constantes!$D$11)</f>
        <v>0</v>
      </c>
      <c r="H347" s="22">
        <f>H346+Clima!$F345-F347-E347-G347</f>
        <v>26.250000000000107</v>
      </c>
      <c r="I347" s="20"/>
      <c r="J347" s="22">
        <v>342</v>
      </c>
      <c r="K347" s="22">
        <f>ET_Calcs!$I345*((1-Constantes!$E$21)*ET_Calcs!$K345+ET_Calcs!$L345)</f>
        <v>2.0409053238089747</v>
      </c>
      <c r="L347" s="22">
        <f>MIN(K347*Constantes!$E$19,0.8*(O346+Clima!$F345-M347-N347-Constantes!$D$12))</f>
        <v>4.2064129956997933E-13</v>
      </c>
      <c r="M347" s="22">
        <f>IF(Clima!$F345&gt;0.05*Constantes!$E$20,((Clima!$F345-0.05*Constantes!$E$20)^2)/(Clima!$F345+0.95*Constantes!$E$20),0)</f>
        <v>0</v>
      </c>
      <c r="N347" s="22">
        <f>MAX(0,O346+Clima!$F345-M347-Constantes!$D$11)</f>
        <v>0</v>
      </c>
      <c r="O347" s="22">
        <f>O346+Clima!$F345-M347-L347-N347</f>
        <v>26.250000000000107</v>
      </c>
      <c r="P347" s="22">
        <f>P346+(Coeficientes!$D$22*N347-Q347)/Coeficientes!$D$23</f>
        <v>0</v>
      </c>
      <c r="Q347" s="22">
        <f>10*Coeficientes!$D$24*P346/Constantes!$E$29</f>
        <v>0</v>
      </c>
      <c r="R347" s="22">
        <f>10000*(M347+Q347)*Escenarios!$E$7/Escenarios!$E$8</f>
        <v>0</v>
      </c>
      <c r="S347" s="22">
        <f>MAX(0,Constantes!$D$15/((Calculations!V346+Calculations!R347+Clima!$F345)^2)+Coeficientes!$D$12)</f>
        <v>0</v>
      </c>
      <c r="T347" s="22">
        <f>MIN(ET_Calcs!$M345,0.8*(Calculations!V346+Calculations!R347+Clima!$F345-Calculations!S347-Constantes!$D$14))</f>
        <v>4.2064129956997933E-13</v>
      </c>
      <c r="U347" s="22">
        <f>MAX(0,V346+R347+Clima!$F345-Calculations!S347-Calculations!T347-Constantes!$E$24)</f>
        <v>0</v>
      </c>
      <c r="V347" s="22">
        <f>V346+R347+Clima!$F345-Calculations!S347-Calculations!T347-Calculations!U347</f>
        <v>41.250000000000107</v>
      </c>
      <c r="W347" s="20"/>
      <c r="X347" s="22">
        <v>342</v>
      </c>
      <c r="Y347" s="22">
        <f>ET_Calcs!$I345*((1-Constantes!$F$21)*ET_Calcs!$K345+ET_Calcs!$L345)</f>
        <v>2.0409053238089747</v>
      </c>
      <c r="Z347" s="22">
        <f>MIN(Y347*Constantes!$F$19,0.8*(AC346+Clima!$F345-AA347-AB347-Constantes!$D$12))</f>
        <v>4.2064129956997933E-13</v>
      </c>
      <c r="AA347" s="22">
        <f>IF(Clima!$F345&gt;0.05*Constantes!$F$20,((Clima!$F345-0.05*Constantes!$F$20)^2)/(Clima!$F345+0.95*Constantes!$F$20),0)</f>
        <v>0</v>
      </c>
      <c r="AB347" s="22">
        <f>MAX(0,AC346+Clima!$F345-AA347-Constantes!$D$11)</f>
        <v>0</v>
      </c>
      <c r="AC347" s="22">
        <f>AC346+Clima!$F345-AA347-Z347-AB347</f>
        <v>26.250000000000107</v>
      </c>
      <c r="AD347" s="22">
        <f>AD346+(Coeficientes!$D$22*AB347-AE347)/Coeficientes!$D$23</f>
        <v>0</v>
      </c>
      <c r="AE347" s="22">
        <f>10*Coeficientes!$D$24*AD346/Constantes!$F$29</f>
        <v>0</v>
      </c>
      <c r="AF347" s="22">
        <f>10000*(AA347+AE347)*Escenarios!$F$7/Escenarios!$F$8</f>
        <v>0</v>
      </c>
      <c r="AG347" s="22">
        <f>MAX(0,Constantes!$D$15/((Calculations!AJ346+Calculations!AF347+Clima!$F345)^2)+Coeficientes!$D$12)</f>
        <v>0</v>
      </c>
      <c r="AH347" s="22">
        <f>MIN(ET_Calcs!$M345,0.8*(Calculations!AJ346+Calculations!AF347+Clima!$F345-Calculations!AG347-Constantes!$D$14))</f>
        <v>4.2064129956997933E-13</v>
      </c>
      <c r="AI347" s="22">
        <f>MAX(0,AJ346+AF347+Clima!$F345-Calculations!AG347-Calculations!AH347-Constantes!$E$24)</f>
        <v>0</v>
      </c>
      <c r="AJ347" s="22">
        <f>AJ346+AF347+Clima!$F345-Calculations!AG347-Calculations!AH347-Calculations!AI347</f>
        <v>41.250000000000107</v>
      </c>
      <c r="AK347" s="21"/>
    </row>
    <row r="348" spans="2:37" x14ac:dyDescent="0.25">
      <c r="B348" s="17"/>
      <c r="C348" s="22">
        <v>343</v>
      </c>
      <c r="D348" s="22">
        <f>ET_Calcs!$I346*((1-Constantes!$D$21)*ET_Calcs!$K346+ET_Calcs!$L346)</f>
        <v>2.0887198606843937</v>
      </c>
      <c r="E348" s="22">
        <f>MIN(D348*Constantes!$D$19,0.8*(H347+Clima!$F346-F348-G348-Constantes!$D$12))</f>
        <v>8.5265128291212022E-14</v>
      </c>
      <c r="F348" s="22">
        <f>IF(Clima!$F346&gt;0.05*Constantes!$D$20,((Clima!$F346-0.05*Constantes!$D$20)^2)/(Clima!$F346+0.95*Constantes!$D$20),0)</f>
        <v>0</v>
      </c>
      <c r="G348" s="22">
        <f>MAX(0,H347+Clima!$F346-F348-Constantes!$D$11)</f>
        <v>0</v>
      </c>
      <c r="H348" s="22">
        <f>H347+Clima!$F346-F348-E348-G348</f>
        <v>26.250000000000021</v>
      </c>
      <c r="I348" s="20"/>
      <c r="J348" s="22">
        <v>343</v>
      </c>
      <c r="K348" s="22">
        <f>ET_Calcs!$I346*((1-Constantes!$E$21)*ET_Calcs!$K346+ET_Calcs!$L346)</f>
        <v>2.0887198606843937</v>
      </c>
      <c r="L348" s="22">
        <f>MIN(K348*Constantes!$E$19,0.8*(O347+Clima!$F346-M348-N348-Constantes!$D$12))</f>
        <v>8.5265128291212022E-14</v>
      </c>
      <c r="M348" s="22">
        <f>IF(Clima!$F346&gt;0.05*Constantes!$E$20,((Clima!$F346-0.05*Constantes!$E$20)^2)/(Clima!$F346+0.95*Constantes!$E$20),0)</f>
        <v>0</v>
      </c>
      <c r="N348" s="22">
        <f>MAX(0,O347+Clima!$F346-M348-Constantes!$D$11)</f>
        <v>0</v>
      </c>
      <c r="O348" s="22">
        <f>O347+Clima!$F346-M348-L348-N348</f>
        <v>26.250000000000021</v>
      </c>
      <c r="P348" s="22">
        <f>P347+(Coeficientes!$D$22*N348-Q348)/Coeficientes!$D$23</f>
        <v>0</v>
      </c>
      <c r="Q348" s="22">
        <f>10*Coeficientes!$D$24*P347/Constantes!$E$29</f>
        <v>0</v>
      </c>
      <c r="R348" s="22">
        <f>10000*(M348+Q348)*Escenarios!$E$7/Escenarios!$E$8</f>
        <v>0</v>
      </c>
      <c r="S348" s="22">
        <f>MAX(0,Constantes!$D$15/((Calculations!V347+Calculations!R348+Clima!$F346)^2)+Coeficientes!$D$12)</f>
        <v>0</v>
      </c>
      <c r="T348" s="22">
        <f>MIN(ET_Calcs!$M346,0.8*(Calculations!V347+Calculations!R348+Clima!$F346-Calculations!S348-Constantes!$D$14))</f>
        <v>8.5265128291212022E-14</v>
      </c>
      <c r="U348" s="22">
        <f>MAX(0,V347+R348+Clima!$F346-Calculations!S348-Calculations!T348-Constantes!$E$24)</f>
        <v>0</v>
      </c>
      <c r="V348" s="22">
        <f>V347+R348+Clima!$F346-Calculations!S348-Calculations!T348-Calculations!U348</f>
        <v>41.250000000000021</v>
      </c>
      <c r="W348" s="20"/>
      <c r="X348" s="22">
        <v>343</v>
      </c>
      <c r="Y348" s="22">
        <f>ET_Calcs!$I346*((1-Constantes!$F$21)*ET_Calcs!$K346+ET_Calcs!$L346)</f>
        <v>2.0887198606843937</v>
      </c>
      <c r="Z348" s="22">
        <f>MIN(Y348*Constantes!$F$19,0.8*(AC347+Clima!$F346-AA348-AB348-Constantes!$D$12))</f>
        <v>8.5265128291212022E-14</v>
      </c>
      <c r="AA348" s="22">
        <f>IF(Clima!$F346&gt;0.05*Constantes!$F$20,((Clima!$F346-0.05*Constantes!$F$20)^2)/(Clima!$F346+0.95*Constantes!$F$20),0)</f>
        <v>0</v>
      </c>
      <c r="AB348" s="22">
        <f>MAX(0,AC347+Clima!$F346-AA348-Constantes!$D$11)</f>
        <v>0</v>
      </c>
      <c r="AC348" s="22">
        <f>AC347+Clima!$F346-AA348-Z348-AB348</f>
        <v>26.250000000000021</v>
      </c>
      <c r="AD348" s="22">
        <f>AD347+(Coeficientes!$D$22*AB348-AE348)/Coeficientes!$D$23</f>
        <v>0</v>
      </c>
      <c r="AE348" s="22">
        <f>10*Coeficientes!$D$24*AD347/Constantes!$F$29</f>
        <v>0</v>
      </c>
      <c r="AF348" s="22">
        <f>10000*(AA348+AE348)*Escenarios!$F$7/Escenarios!$F$8</f>
        <v>0</v>
      </c>
      <c r="AG348" s="22">
        <f>MAX(0,Constantes!$D$15/((Calculations!AJ347+Calculations!AF348+Clima!$F346)^2)+Coeficientes!$D$12)</f>
        <v>0</v>
      </c>
      <c r="AH348" s="22">
        <f>MIN(ET_Calcs!$M346,0.8*(Calculations!AJ347+Calculations!AF348+Clima!$F346-Calculations!AG348-Constantes!$D$14))</f>
        <v>8.5265128291212022E-14</v>
      </c>
      <c r="AI348" s="22">
        <f>MAX(0,AJ347+AF348+Clima!$F346-Calculations!AG348-Calculations!AH348-Constantes!$E$24)</f>
        <v>0</v>
      </c>
      <c r="AJ348" s="22">
        <f>AJ347+AF348+Clima!$F346-Calculations!AG348-Calculations!AH348-Calculations!AI348</f>
        <v>41.250000000000021</v>
      </c>
      <c r="AK348" s="21"/>
    </row>
    <row r="349" spans="2:37" x14ac:dyDescent="0.25">
      <c r="B349" s="17"/>
      <c r="C349" s="22">
        <v>344</v>
      </c>
      <c r="D349" s="22">
        <f>ET_Calcs!$I347*((1-Constantes!$D$21)*ET_Calcs!$K347+ET_Calcs!$L347)</f>
        <v>2.0569510554443058</v>
      </c>
      <c r="E349" s="22">
        <f>MIN(D349*Constantes!$D$19,0.8*(H348+Clima!$F347-F349-G349-Constantes!$D$12))</f>
        <v>1.7053025658242407E-14</v>
      </c>
      <c r="F349" s="22">
        <f>IF(Clima!$F347&gt;0.05*Constantes!$D$20,((Clima!$F347-0.05*Constantes!$D$20)^2)/(Clima!$F347+0.95*Constantes!$D$20),0)</f>
        <v>0</v>
      </c>
      <c r="G349" s="22">
        <f>MAX(0,H348+Clima!$F347-F349-Constantes!$D$11)</f>
        <v>0</v>
      </c>
      <c r="H349" s="22">
        <f>H348+Clima!$F347-F349-E349-G349</f>
        <v>26.250000000000004</v>
      </c>
      <c r="I349" s="20"/>
      <c r="J349" s="22">
        <v>344</v>
      </c>
      <c r="K349" s="22">
        <f>ET_Calcs!$I347*((1-Constantes!$E$21)*ET_Calcs!$K347+ET_Calcs!$L347)</f>
        <v>2.0569510554443058</v>
      </c>
      <c r="L349" s="22">
        <f>MIN(K349*Constantes!$E$19,0.8*(O348+Clima!$F347-M349-N349-Constantes!$D$12))</f>
        <v>1.7053025658242407E-14</v>
      </c>
      <c r="M349" s="22">
        <f>IF(Clima!$F347&gt;0.05*Constantes!$E$20,((Clima!$F347-0.05*Constantes!$E$20)^2)/(Clima!$F347+0.95*Constantes!$E$20),0)</f>
        <v>0</v>
      </c>
      <c r="N349" s="22">
        <f>MAX(0,O348+Clima!$F347-M349-Constantes!$D$11)</f>
        <v>0</v>
      </c>
      <c r="O349" s="22">
        <f>O348+Clima!$F347-M349-L349-N349</f>
        <v>26.250000000000004</v>
      </c>
      <c r="P349" s="22">
        <f>P348+(Coeficientes!$D$22*N349-Q349)/Coeficientes!$D$23</f>
        <v>0</v>
      </c>
      <c r="Q349" s="22">
        <f>10*Coeficientes!$D$24*P348/Constantes!$E$29</f>
        <v>0</v>
      </c>
      <c r="R349" s="22">
        <f>10000*(M349+Q349)*Escenarios!$E$7/Escenarios!$E$8</f>
        <v>0</v>
      </c>
      <c r="S349" s="22">
        <f>MAX(0,Constantes!$D$15/((Calculations!V348+Calculations!R349+Clima!$F347)^2)+Coeficientes!$D$12)</f>
        <v>0</v>
      </c>
      <c r="T349" s="22">
        <f>MIN(ET_Calcs!$M347,0.8*(Calculations!V348+Calculations!R349+Clima!$F347-Calculations!S349-Constantes!$D$14))</f>
        <v>1.7053025658242407E-14</v>
      </c>
      <c r="U349" s="22">
        <f>MAX(0,V348+R349+Clima!$F347-Calculations!S349-Calculations!T349-Constantes!$E$24)</f>
        <v>0</v>
      </c>
      <c r="V349" s="22">
        <f>V348+R349+Clima!$F347-Calculations!S349-Calculations!T349-Calculations!U349</f>
        <v>41.250000000000007</v>
      </c>
      <c r="W349" s="20"/>
      <c r="X349" s="22">
        <v>344</v>
      </c>
      <c r="Y349" s="22">
        <f>ET_Calcs!$I347*((1-Constantes!$F$21)*ET_Calcs!$K347+ET_Calcs!$L347)</f>
        <v>2.0569510554443058</v>
      </c>
      <c r="Z349" s="22">
        <f>MIN(Y349*Constantes!$F$19,0.8*(AC348+Clima!$F347-AA349-AB349-Constantes!$D$12))</f>
        <v>1.7053025658242407E-14</v>
      </c>
      <c r="AA349" s="22">
        <f>IF(Clima!$F347&gt;0.05*Constantes!$F$20,((Clima!$F347-0.05*Constantes!$F$20)^2)/(Clima!$F347+0.95*Constantes!$F$20),0)</f>
        <v>0</v>
      </c>
      <c r="AB349" s="22">
        <f>MAX(0,AC348+Clima!$F347-AA349-Constantes!$D$11)</f>
        <v>0</v>
      </c>
      <c r="AC349" s="22">
        <f>AC348+Clima!$F347-AA349-Z349-AB349</f>
        <v>26.250000000000004</v>
      </c>
      <c r="AD349" s="22">
        <f>AD348+(Coeficientes!$D$22*AB349-AE349)/Coeficientes!$D$23</f>
        <v>0</v>
      </c>
      <c r="AE349" s="22">
        <f>10*Coeficientes!$D$24*AD348/Constantes!$F$29</f>
        <v>0</v>
      </c>
      <c r="AF349" s="22">
        <f>10000*(AA349+AE349)*Escenarios!$F$7/Escenarios!$F$8</f>
        <v>0</v>
      </c>
      <c r="AG349" s="22">
        <f>MAX(0,Constantes!$D$15/((Calculations!AJ348+Calculations!AF349+Clima!$F347)^2)+Coeficientes!$D$12)</f>
        <v>0</v>
      </c>
      <c r="AH349" s="22">
        <f>MIN(ET_Calcs!$M347,0.8*(Calculations!AJ348+Calculations!AF349+Clima!$F347-Calculations!AG349-Constantes!$D$14))</f>
        <v>1.7053025658242407E-14</v>
      </c>
      <c r="AI349" s="22">
        <f>MAX(0,AJ348+AF349+Clima!$F347-Calculations!AG349-Calculations!AH349-Constantes!$E$24)</f>
        <v>0</v>
      </c>
      <c r="AJ349" s="22">
        <f>AJ348+AF349+Clima!$F347-Calculations!AG349-Calculations!AH349-Calculations!AI349</f>
        <v>41.250000000000007</v>
      </c>
      <c r="AK349" s="21"/>
    </row>
    <row r="350" spans="2:37" x14ac:dyDescent="0.25">
      <c r="B350" s="17"/>
      <c r="C350" s="22">
        <v>345</v>
      </c>
      <c r="D350" s="22">
        <f>ET_Calcs!$I348*((1-Constantes!$D$21)*ET_Calcs!$K348+ET_Calcs!$L348)</f>
        <v>2.2106543966894772</v>
      </c>
      <c r="E350" s="22">
        <f>MIN(D350*Constantes!$D$19,0.8*(H349+Clima!$F348-F350-G350-Constantes!$D$12))</f>
        <v>2.8421709430404009E-15</v>
      </c>
      <c r="F350" s="22">
        <f>IF(Clima!$F348&gt;0.05*Constantes!$D$20,((Clima!$F348-0.05*Constantes!$D$20)^2)/(Clima!$F348+0.95*Constantes!$D$20),0)</f>
        <v>0</v>
      </c>
      <c r="G350" s="22">
        <f>MAX(0,H349+Clima!$F348-F350-Constantes!$D$11)</f>
        <v>0</v>
      </c>
      <c r="H350" s="22">
        <f>H349+Clima!$F348-F350-E350-G350</f>
        <v>26.25</v>
      </c>
      <c r="I350" s="20"/>
      <c r="J350" s="22">
        <v>345</v>
      </c>
      <c r="K350" s="22">
        <f>ET_Calcs!$I348*((1-Constantes!$E$21)*ET_Calcs!$K348+ET_Calcs!$L348)</f>
        <v>2.2106543966894772</v>
      </c>
      <c r="L350" s="22">
        <f>MIN(K350*Constantes!$E$19,0.8*(O349+Clima!$F348-M350-N350-Constantes!$D$12))</f>
        <v>2.8421709430404009E-15</v>
      </c>
      <c r="M350" s="22">
        <f>IF(Clima!$F348&gt;0.05*Constantes!$E$20,((Clima!$F348-0.05*Constantes!$E$20)^2)/(Clima!$F348+0.95*Constantes!$E$20),0)</f>
        <v>0</v>
      </c>
      <c r="N350" s="22">
        <f>MAX(0,O349+Clima!$F348-M350-Constantes!$D$11)</f>
        <v>0</v>
      </c>
      <c r="O350" s="22">
        <f>O349+Clima!$F348-M350-L350-N350</f>
        <v>26.25</v>
      </c>
      <c r="P350" s="22">
        <f>P349+(Coeficientes!$D$22*N350-Q350)/Coeficientes!$D$23</f>
        <v>0</v>
      </c>
      <c r="Q350" s="22">
        <f>10*Coeficientes!$D$24*P349/Constantes!$E$29</f>
        <v>0</v>
      </c>
      <c r="R350" s="22">
        <f>10000*(M350+Q350)*Escenarios!$E$7/Escenarios!$E$8</f>
        <v>0</v>
      </c>
      <c r="S350" s="22">
        <f>MAX(0,Constantes!$D$15/((Calculations!V349+Calculations!R350+Clima!$F348)^2)+Coeficientes!$D$12)</f>
        <v>0</v>
      </c>
      <c r="T350" s="22">
        <f>MIN(ET_Calcs!$M348,0.8*(Calculations!V349+Calculations!R350+Clima!$F348-Calculations!S350-Constantes!$D$14))</f>
        <v>5.6843418860808018E-15</v>
      </c>
      <c r="U350" s="22">
        <f>MAX(0,V349+R350+Clima!$F348-Calculations!S350-Calculations!T350-Constantes!$E$24)</f>
        <v>0</v>
      </c>
      <c r="V350" s="22">
        <f>V349+R350+Clima!$F348-Calculations!S350-Calculations!T350-Calculations!U350</f>
        <v>41.25</v>
      </c>
      <c r="W350" s="20"/>
      <c r="X350" s="22">
        <v>345</v>
      </c>
      <c r="Y350" s="22">
        <f>ET_Calcs!$I348*((1-Constantes!$F$21)*ET_Calcs!$K348+ET_Calcs!$L348)</f>
        <v>2.2106543966894772</v>
      </c>
      <c r="Z350" s="22">
        <f>MIN(Y350*Constantes!$F$19,0.8*(AC349+Clima!$F348-AA350-AB350-Constantes!$D$12))</f>
        <v>2.8421709430404009E-15</v>
      </c>
      <c r="AA350" s="22">
        <f>IF(Clima!$F348&gt;0.05*Constantes!$F$20,((Clima!$F348-0.05*Constantes!$F$20)^2)/(Clima!$F348+0.95*Constantes!$F$20),0)</f>
        <v>0</v>
      </c>
      <c r="AB350" s="22">
        <f>MAX(0,AC349+Clima!$F348-AA350-Constantes!$D$11)</f>
        <v>0</v>
      </c>
      <c r="AC350" s="22">
        <f>AC349+Clima!$F348-AA350-Z350-AB350</f>
        <v>26.25</v>
      </c>
      <c r="AD350" s="22">
        <f>AD349+(Coeficientes!$D$22*AB350-AE350)/Coeficientes!$D$23</f>
        <v>0</v>
      </c>
      <c r="AE350" s="22">
        <f>10*Coeficientes!$D$24*AD349/Constantes!$F$29</f>
        <v>0</v>
      </c>
      <c r="AF350" s="22">
        <f>10000*(AA350+AE350)*Escenarios!$F$7/Escenarios!$F$8</f>
        <v>0</v>
      </c>
      <c r="AG350" s="22">
        <f>MAX(0,Constantes!$D$15/((Calculations!AJ349+Calculations!AF350+Clima!$F348)^2)+Coeficientes!$D$12)</f>
        <v>0</v>
      </c>
      <c r="AH350" s="22">
        <f>MIN(ET_Calcs!$M348,0.8*(Calculations!AJ349+Calculations!AF350+Clima!$F348-Calculations!AG350-Constantes!$D$14))</f>
        <v>5.6843418860808018E-15</v>
      </c>
      <c r="AI350" s="22">
        <f>MAX(0,AJ349+AF350+Clima!$F348-Calculations!AG350-Calculations!AH350-Constantes!$E$24)</f>
        <v>0</v>
      </c>
      <c r="AJ350" s="22">
        <f>AJ349+AF350+Clima!$F348-Calculations!AG350-Calculations!AH350-Calculations!AI350</f>
        <v>41.25</v>
      </c>
      <c r="AK350" s="21"/>
    </row>
    <row r="351" spans="2:37" x14ac:dyDescent="0.25">
      <c r="B351" s="17"/>
      <c r="C351" s="22">
        <v>346</v>
      </c>
      <c r="D351" s="22">
        <f>ET_Calcs!$I349*((1-Constantes!$D$21)*ET_Calcs!$K349+ET_Calcs!$L349)</f>
        <v>2.131274958330919</v>
      </c>
      <c r="E351" s="22">
        <f>MIN(D351*Constantes!$D$19,0.8*(H350+Clima!$F349-F351-G351-Constantes!$D$12))</f>
        <v>0</v>
      </c>
      <c r="F351" s="22">
        <f>IF(Clima!$F349&gt;0.05*Constantes!$D$20,((Clima!$F349-0.05*Constantes!$D$20)^2)/(Clima!$F349+0.95*Constantes!$D$20),0)</f>
        <v>0</v>
      </c>
      <c r="G351" s="22">
        <f>MAX(0,H350+Clima!$F349-F351-Constantes!$D$11)</f>
        <v>0</v>
      </c>
      <c r="H351" s="22">
        <f>H350+Clima!$F349-F351-E351-G351</f>
        <v>26.25</v>
      </c>
      <c r="I351" s="20"/>
      <c r="J351" s="22">
        <v>346</v>
      </c>
      <c r="K351" s="22">
        <f>ET_Calcs!$I349*((1-Constantes!$E$21)*ET_Calcs!$K349+ET_Calcs!$L349)</f>
        <v>2.131274958330919</v>
      </c>
      <c r="L351" s="22">
        <f>MIN(K351*Constantes!$E$19,0.8*(O350+Clima!$F349-M351-N351-Constantes!$D$12))</f>
        <v>0</v>
      </c>
      <c r="M351" s="22">
        <f>IF(Clima!$F349&gt;0.05*Constantes!$E$20,((Clima!$F349-0.05*Constantes!$E$20)^2)/(Clima!$F349+0.95*Constantes!$E$20),0)</f>
        <v>0</v>
      </c>
      <c r="N351" s="22">
        <f>MAX(0,O350+Clima!$F349-M351-Constantes!$D$11)</f>
        <v>0</v>
      </c>
      <c r="O351" s="22">
        <f>O350+Clima!$F349-M351-L351-N351</f>
        <v>26.25</v>
      </c>
      <c r="P351" s="22">
        <f>P350+(Coeficientes!$D$22*N351-Q351)/Coeficientes!$D$23</f>
        <v>0</v>
      </c>
      <c r="Q351" s="22">
        <f>10*Coeficientes!$D$24*P350/Constantes!$E$29</f>
        <v>0</v>
      </c>
      <c r="R351" s="22">
        <f>10000*(M351+Q351)*Escenarios!$E$7/Escenarios!$E$8</f>
        <v>0</v>
      </c>
      <c r="S351" s="22">
        <f>MAX(0,Constantes!$D$15/((Calculations!V350+Calculations!R351+Clima!$F349)^2)+Coeficientes!$D$12)</f>
        <v>0</v>
      </c>
      <c r="T351" s="22">
        <f>MIN(ET_Calcs!$M349,0.8*(Calculations!V350+Calculations!R351+Clima!$F349-Calculations!S351-Constantes!$D$14))</f>
        <v>0</v>
      </c>
      <c r="U351" s="22">
        <f>MAX(0,V350+R351+Clima!$F349-Calculations!S351-Calculations!T351-Constantes!$E$24)</f>
        <v>0</v>
      </c>
      <c r="V351" s="22">
        <f>V350+R351+Clima!$F349-Calculations!S351-Calculations!T351-Calculations!U351</f>
        <v>41.25</v>
      </c>
      <c r="W351" s="20"/>
      <c r="X351" s="22">
        <v>346</v>
      </c>
      <c r="Y351" s="22">
        <f>ET_Calcs!$I349*((1-Constantes!$F$21)*ET_Calcs!$K349+ET_Calcs!$L349)</f>
        <v>2.131274958330919</v>
      </c>
      <c r="Z351" s="22">
        <f>MIN(Y351*Constantes!$F$19,0.8*(AC350+Clima!$F349-AA351-AB351-Constantes!$D$12))</f>
        <v>0</v>
      </c>
      <c r="AA351" s="22">
        <f>IF(Clima!$F349&gt;0.05*Constantes!$F$20,((Clima!$F349-0.05*Constantes!$F$20)^2)/(Clima!$F349+0.95*Constantes!$F$20),0)</f>
        <v>0</v>
      </c>
      <c r="AB351" s="22">
        <f>MAX(0,AC350+Clima!$F349-AA351-Constantes!$D$11)</f>
        <v>0</v>
      </c>
      <c r="AC351" s="22">
        <f>AC350+Clima!$F349-AA351-Z351-AB351</f>
        <v>26.25</v>
      </c>
      <c r="AD351" s="22">
        <f>AD350+(Coeficientes!$D$22*AB351-AE351)/Coeficientes!$D$23</f>
        <v>0</v>
      </c>
      <c r="AE351" s="22">
        <f>10*Coeficientes!$D$24*AD350/Constantes!$F$29</f>
        <v>0</v>
      </c>
      <c r="AF351" s="22">
        <f>10000*(AA351+AE351)*Escenarios!$F$7/Escenarios!$F$8</f>
        <v>0</v>
      </c>
      <c r="AG351" s="22">
        <f>MAX(0,Constantes!$D$15/((Calculations!AJ350+Calculations!AF351+Clima!$F349)^2)+Coeficientes!$D$12)</f>
        <v>0</v>
      </c>
      <c r="AH351" s="22">
        <f>MIN(ET_Calcs!$M349,0.8*(Calculations!AJ350+Calculations!AF351+Clima!$F349-Calculations!AG351-Constantes!$D$14))</f>
        <v>0</v>
      </c>
      <c r="AI351" s="22">
        <f>MAX(0,AJ350+AF351+Clima!$F349-Calculations!AG351-Calculations!AH351-Constantes!$E$24)</f>
        <v>0</v>
      </c>
      <c r="AJ351" s="22">
        <f>AJ350+AF351+Clima!$F349-Calculations!AG351-Calculations!AH351-Calculations!AI351</f>
        <v>41.25</v>
      </c>
      <c r="AK351" s="21"/>
    </row>
    <row r="352" spans="2:37" x14ac:dyDescent="0.25">
      <c r="B352" s="17"/>
      <c r="C352" s="22">
        <v>347</v>
      </c>
      <c r="D352" s="22">
        <f>ET_Calcs!$I350*((1-Constantes!$D$21)*ET_Calcs!$K350+ET_Calcs!$L350)</f>
        <v>2.0676843772968057</v>
      </c>
      <c r="E352" s="22">
        <f>MIN(D352*Constantes!$D$19,0.8*(H351+Clima!$F350-F352-G352-Constantes!$D$12))</f>
        <v>0</v>
      </c>
      <c r="F352" s="22">
        <f>IF(Clima!$F350&gt;0.05*Constantes!$D$20,((Clima!$F350-0.05*Constantes!$D$20)^2)/(Clima!$F350+0.95*Constantes!$D$20),0)</f>
        <v>0</v>
      </c>
      <c r="G352" s="22">
        <f>MAX(0,H351+Clima!$F350-F352-Constantes!$D$11)</f>
        <v>0</v>
      </c>
      <c r="H352" s="22">
        <f>H351+Clima!$F350-F352-E352-G352</f>
        <v>26.25</v>
      </c>
      <c r="I352" s="20"/>
      <c r="J352" s="22">
        <v>347</v>
      </c>
      <c r="K352" s="22">
        <f>ET_Calcs!$I350*((1-Constantes!$E$21)*ET_Calcs!$K350+ET_Calcs!$L350)</f>
        <v>2.0676843772968057</v>
      </c>
      <c r="L352" s="22">
        <f>MIN(K352*Constantes!$E$19,0.8*(O351+Clima!$F350-M352-N352-Constantes!$D$12))</f>
        <v>0</v>
      </c>
      <c r="M352" s="22">
        <f>IF(Clima!$F350&gt;0.05*Constantes!$E$20,((Clima!$F350-0.05*Constantes!$E$20)^2)/(Clima!$F350+0.95*Constantes!$E$20),0)</f>
        <v>0</v>
      </c>
      <c r="N352" s="22">
        <f>MAX(0,O351+Clima!$F350-M352-Constantes!$D$11)</f>
        <v>0</v>
      </c>
      <c r="O352" s="22">
        <f>O351+Clima!$F350-M352-L352-N352</f>
        <v>26.25</v>
      </c>
      <c r="P352" s="22">
        <f>P351+(Coeficientes!$D$22*N352-Q352)/Coeficientes!$D$23</f>
        <v>0</v>
      </c>
      <c r="Q352" s="22">
        <f>10*Coeficientes!$D$24*P351/Constantes!$E$29</f>
        <v>0</v>
      </c>
      <c r="R352" s="22">
        <f>10000*(M352+Q352)*Escenarios!$E$7/Escenarios!$E$8</f>
        <v>0</v>
      </c>
      <c r="S352" s="22">
        <f>MAX(0,Constantes!$D$15/((Calculations!V351+Calculations!R352+Clima!$F350)^2)+Coeficientes!$D$12)</f>
        <v>0</v>
      </c>
      <c r="T352" s="22">
        <f>MIN(ET_Calcs!$M350,0.8*(Calculations!V351+Calculations!R352+Clima!$F350-Calculations!S352-Constantes!$D$14))</f>
        <v>0</v>
      </c>
      <c r="U352" s="22">
        <f>MAX(0,V351+R352+Clima!$F350-Calculations!S352-Calculations!T352-Constantes!$E$24)</f>
        <v>0</v>
      </c>
      <c r="V352" s="22">
        <f>V351+R352+Clima!$F350-Calculations!S352-Calculations!T352-Calculations!U352</f>
        <v>41.25</v>
      </c>
      <c r="W352" s="20"/>
      <c r="X352" s="22">
        <v>347</v>
      </c>
      <c r="Y352" s="22">
        <f>ET_Calcs!$I350*((1-Constantes!$F$21)*ET_Calcs!$K350+ET_Calcs!$L350)</f>
        <v>2.0676843772968057</v>
      </c>
      <c r="Z352" s="22">
        <f>MIN(Y352*Constantes!$F$19,0.8*(AC351+Clima!$F350-AA352-AB352-Constantes!$D$12))</f>
        <v>0</v>
      </c>
      <c r="AA352" s="22">
        <f>IF(Clima!$F350&gt;0.05*Constantes!$F$20,((Clima!$F350-0.05*Constantes!$F$20)^2)/(Clima!$F350+0.95*Constantes!$F$20),0)</f>
        <v>0</v>
      </c>
      <c r="AB352" s="22">
        <f>MAX(0,AC351+Clima!$F350-AA352-Constantes!$D$11)</f>
        <v>0</v>
      </c>
      <c r="AC352" s="22">
        <f>AC351+Clima!$F350-AA352-Z352-AB352</f>
        <v>26.25</v>
      </c>
      <c r="AD352" s="22">
        <f>AD351+(Coeficientes!$D$22*AB352-AE352)/Coeficientes!$D$23</f>
        <v>0</v>
      </c>
      <c r="AE352" s="22">
        <f>10*Coeficientes!$D$24*AD351/Constantes!$F$29</f>
        <v>0</v>
      </c>
      <c r="AF352" s="22">
        <f>10000*(AA352+AE352)*Escenarios!$F$7/Escenarios!$F$8</f>
        <v>0</v>
      </c>
      <c r="AG352" s="22">
        <f>MAX(0,Constantes!$D$15/((Calculations!AJ351+Calculations!AF352+Clima!$F350)^2)+Coeficientes!$D$12)</f>
        <v>0</v>
      </c>
      <c r="AH352" s="22">
        <f>MIN(ET_Calcs!$M350,0.8*(Calculations!AJ351+Calculations!AF352+Clima!$F350-Calculations!AG352-Constantes!$D$14))</f>
        <v>0</v>
      </c>
      <c r="AI352" s="22">
        <f>MAX(0,AJ351+AF352+Clima!$F350-Calculations!AG352-Calculations!AH352-Constantes!$E$24)</f>
        <v>0</v>
      </c>
      <c r="AJ352" s="22">
        <f>AJ351+AF352+Clima!$F350-Calculations!AG352-Calculations!AH352-Calculations!AI352</f>
        <v>41.25</v>
      </c>
      <c r="AK352" s="21"/>
    </row>
    <row r="353" spans="2:37" x14ac:dyDescent="0.25">
      <c r="B353" s="17"/>
      <c r="C353" s="22">
        <v>348</v>
      </c>
      <c r="D353" s="22">
        <f>ET_Calcs!$I351*((1-Constantes!$D$21)*ET_Calcs!$K351+ET_Calcs!$L351)</f>
        <v>2.0942318801161632</v>
      </c>
      <c r="E353" s="22">
        <f>MIN(D353*Constantes!$D$19,0.8*(H352+Clima!$F351-F353-G353-Constantes!$D$12))</f>
        <v>0</v>
      </c>
      <c r="F353" s="22">
        <f>IF(Clima!$F351&gt;0.05*Constantes!$D$20,((Clima!$F351-0.05*Constantes!$D$20)^2)/(Clima!$F351+0.95*Constantes!$D$20),0)</f>
        <v>0</v>
      </c>
      <c r="G353" s="22">
        <f>MAX(0,H352+Clima!$F351-F353-Constantes!$D$11)</f>
        <v>0</v>
      </c>
      <c r="H353" s="22">
        <f>H352+Clima!$F351-F353-E353-G353</f>
        <v>26.25</v>
      </c>
      <c r="I353" s="20"/>
      <c r="J353" s="22">
        <v>348</v>
      </c>
      <c r="K353" s="22">
        <f>ET_Calcs!$I351*((1-Constantes!$E$21)*ET_Calcs!$K351+ET_Calcs!$L351)</f>
        <v>2.0942318801161632</v>
      </c>
      <c r="L353" s="22">
        <f>MIN(K353*Constantes!$E$19,0.8*(O352+Clima!$F351-M353-N353-Constantes!$D$12))</f>
        <v>0</v>
      </c>
      <c r="M353" s="22">
        <f>IF(Clima!$F351&gt;0.05*Constantes!$E$20,((Clima!$F351-0.05*Constantes!$E$20)^2)/(Clima!$F351+0.95*Constantes!$E$20),0)</f>
        <v>0</v>
      </c>
      <c r="N353" s="22">
        <f>MAX(0,O352+Clima!$F351-M353-Constantes!$D$11)</f>
        <v>0</v>
      </c>
      <c r="O353" s="22">
        <f>O352+Clima!$F351-M353-L353-N353</f>
        <v>26.25</v>
      </c>
      <c r="P353" s="22">
        <f>P352+(Coeficientes!$D$22*N353-Q353)/Coeficientes!$D$23</f>
        <v>0</v>
      </c>
      <c r="Q353" s="22">
        <f>10*Coeficientes!$D$24*P352/Constantes!$E$29</f>
        <v>0</v>
      </c>
      <c r="R353" s="22">
        <f>10000*(M353+Q353)*Escenarios!$E$7/Escenarios!$E$8</f>
        <v>0</v>
      </c>
      <c r="S353" s="22">
        <f>MAX(0,Constantes!$D$15/((Calculations!V352+Calculations!R353+Clima!$F351)^2)+Coeficientes!$D$12)</f>
        <v>0</v>
      </c>
      <c r="T353" s="22">
        <f>MIN(ET_Calcs!$M351,0.8*(Calculations!V352+Calculations!R353+Clima!$F351-Calculations!S353-Constantes!$D$14))</f>
        <v>0</v>
      </c>
      <c r="U353" s="22">
        <f>MAX(0,V352+R353+Clima!$F351-Calculations!S353-Calculations!T353-Constantes!$E$24)</f>
        <v>0</v>
      </c>
      <c r="V353" s="22">
        <f>V352+R353+Clima!$F351-Calculations!S353-Calculations!T353-Calculations!U353</f>
        <v>41.25</v>
      </c>
      <c r="W353" s="20"/>
      <c r="X353" s="22">
        <v>348</v>
      </c>
      <c r="Y353" s="22">
        <f>ET_Calcs!$I351*((1-Constantes!$F$21)*ET_Calcs!$K351+ET_Calcs!$L351)</f>
        <v>2.0942318801161632</v>
      </c>
      <c r="Z353" s="22">
        <f>MIN(Y353*Constantes!$F$19,0.8*(AC352+Clima!$F351-AA353-AB353-Constantes!$D$12))</f>
        <v>0</v>
      </c>
      <c r="AA353" s="22">
        <f>IF(Clima!$F351&gt;0.05*Constantes!$F$20,((Clima!$F351-0.05*Constantes!$F$20)^2)/(Clima!$F351+0.95*Constantes!$F$20),0)</f>
        <v>0</v>
      </c>
      <c r="AB353" s="22">
        <f>MAX(0,AC352+Clima!$F351-AA353-Constantes!$D$11)</f>
        <v>0</v>
      </c>
      <c r="AC353" s="22">
        <f>AC352+Clima!$F351-AA353-Z353-AB353</f>
        <v>26.25</v>
      </c>
      <c r="AD353" s="22">
        <f>AD352+(Coeficientes!$D$22*AB353-AE353)/Coeficientes!$D$23</f>
        <v>0</v>
      </c>
      <c r="AE353" s="22">
        <f>10*Coeficientes!$D$24*AD352/Constantes!$F$29</f>
        <v>0</v>
      </c>
      <c r="AF353" s="22">
        <f>10000*(AA353+AE353)*Escenarios!$F$7/Escenarios!$F$8</f>
        <v>0</v>
      </c>
      <c r="AG353" s="22">
        <f>MAX(0,Constantes!$D$15/((Calculations!AJ352+Calculations!AF353+Clima!$F351)^2)+Coeficientes!$D$12)</f>
        <v>0</v>
      </c>
      <c r="AH353" s="22">
        <f>MIN(ET_Calcs!$M351,0.8*(Calculations!AJ352+Calculations!AF353+Clima!$F351-Calculations!AG353-Constantes!$D$14))</f>
        <v>0</v>
      </c>
      <c r="AI353" s="22">
        <f>MAX(0,AJ352+AF353+Clima!$F351-Calculations!AG353-Calculations!AH353-Constantes!$E$24)</f>
        <v>0</v>
      </c>
      <c r="AJ353" s="22">
        <f>AJ352+AF353+Clima!$F351-Calculations!AG353-Calculations!AH353-Calculations!AI353</f>
        <v>41.25</v>
      </c>
      <c r="AK353" s="21"/>
    </row>
    <row r="354" spans="2:37" x14ac:dyDescent="0.25">
      <c r="B354" s="17"/>
      <c r="C354" s="22">
        <v>349</v>
      </c>
      <c r="D354" s="22">
        <f>ET_Calcs!$I352*((1-Constantes!$D$21)*ET_Calcs!$K352+ET_Calcs!$L352)</f>
        <v>1.9934028519980933</v>
      </c>
      <c r="E354" s="22">
        <f>MIN(D354*Constantes!$D$19,0.8*(H353+Clima!$F352-F354-G354-Constantes!$D$12))</f>
        <v>1.1794179213405025</v>
      </c>
      <c r="F354" s="22">
        <f>IF(Clima!$F352&gt;0.05*Constantes!$D$20,((Clima!$F352-0.05*Constantes!$D$20)^2)/(Clima!$F352+0.95*Constantes!$D$20),0)</f>
        <v>0.20594299858700166</v>
      </c>
      <c r="G354" s="22">
        <f>MAX(0,H353+Clima!$F352-F354-Constantes!$D$11)</f>
        <v>0</v>
      </c>
      <c r="H354" s="22">
        <f>H353+Clima!$F352-F354-E354-G354</f>
        <v>34.064639080072503</v>
      </c>
      <c r="I354" s="20"/>
      <c r="J354" s="22">
        <v>349</v>
      </c>
      <c r="K354" s="22">
        <f>ET_Calcs!$I352*((1-Constantes!$E$21)*ET_Calcs!$K352+ET_Calcs!$L352)</f>
        <v>1.9934028519980933</v>
      </c>
      <c r="L354" s="22">
        <f>MIN(K354*Constantes!$E$19,0.8*(O353+Clima!$F352-M354-N354-Constantes!$D$12))</f>
        <v>1.1794179213405025</v>
      </c>
      <c r="M354" s="22">
        <f>IF(Clima!$F352&gt;0.05*Constantes!$E$20,((Clima!$F352-0.05*Constantes!$E$20)^2)/(Clima!$F352+0.95*Constantes!$E$20),0)</f>
        <v>0.20594299858700166</v>
      </c>
      <c r="N354" s="22">
        <f>MAX(0,O353+Clima!$F352-M354-Constantes!$D$11)</f>
        <v>0</v>
      </c>
      <c r="O354" s="22">
        <f>O353+Clima!$F352-M354-L354-N354</f>
        <v>34.064639080072503</v>
      </c>
      <c r="P354" s="22">
        <f>P353+(Coeficientes!$D$22*N354-Q354)/Coeficientes!$D$23</f>
        <v>0</v>
      </c>
      <c r="Q354" s="22">
        <f>10*Coeficientes!$D$24*P353/Constantes!$E$29</f>
        <v>0</v>
      </c>
      <c r="R354" s="22">
        <f>10000*(M354+Q354)*Escenarios!$E$7/Escenarios!$E$8</f>
        <v>6.6588236209797191</v>
      </c>
      <c r="S354" s="22">
        <f>MAX(0,Constantes!$D$15/((Calculations!V353+Calculations!R354+Clima!$F352)^2)+Coeficientes!$D$12)</f>
        <v>0</v>
      </c>
      <c r="T354" s="22">
        <f>MIN(ET_Calcs!$M352,0.8*(Calculations!V353+Calculations!R354+Clima!$F352-Calculations!S354-Constantes!$D$14))</f>
        <v>1.9261640275531766</v>
      </c>
      <c r="U354" s="22">
        <f>MAX(0,V353+R354+Clima!$F352-Calculations!S354-Calculations!T354-Constantes!$E$24)</f>
        <v>0</v>
      </c>
      <c r="V354" s="22">
        <f>V353+R354+Clima!$F352-Calculations!S354-Calculations!T354-Calculations!U354</f>
        <v>55.182659593426543</v>
      </c>
      <c r="W354" s="20"/>
      <c r="X354" s="22">
        <v>349</v>
      </c>
      <c r="Y354" s="22">
        <f>ET_Calcs!$I352*((1-Constantes!$F$21)*ET_Calcs!$K352+ET_Calcs!$L352)</f>
        <v>1.9934028519980933</v>
      </c>
      <c r="Z354" s="22">
        <f>MIN(Y354*Constantes!$F$19,0.8*(AC353+Clima!$F352-AA354-AB354-Constantes!$D$12))</f>
        <v>1.1794179213405025</v>
      </c>
      <c r="AA354" s="22">
        <f>IF(Clima!$F352&gt;0.05*Constantes!$F$20,((Clima!$F352-0.05*Constantes!$F$20)^2)/(Clima!$F352+0.95*Constantes!$F$20),0)</f>
        <v>0.20594299858700166</v>
      </c>
      <c r="AB354" s="22">
        <f>MAX(0,AC353+Clima!$F352-AA354-Constantes!$D$11)</f>
        <v>0</v>
      </c>
      <c r="AC354" s="22">
        <f>AC353+Clima!$F352-AA354-Z354-AB354</f>
        <v>34.064639080072503</v>
      </c>
      <c r="AD354" s="22">
        <f>AD353+(Coeficientes!$D$22*AB354-AE354)/Coeficientes!$D$23</f>
        <v>0</v>
      </c>
      <c r="AE354" s="22">
        <f>10*Coeficientes!$D$24*AD353/Constantes!$F$29</f>
        <v>0</v>
      </c>
      <c r="AF354" s="22">
        <f>10000*(AA354+AE354)*Escenarios!$F$7/Escenarios!$F$8</f>
        <v>3.2264403111963591</v>
      </c>
      <c r="AG354" s="22">
        <f>MAX(0,Constantes!$D$15/((Calculations!AJ353+Calculations!AF354+Clima!$F352)^2)+Coeficientes!$D$12)</f>
        <v>0</v>
      </c>
      <c r="AH354" s="22">
        <f>MIN(ET_Calcs!$M352,0.8*(Calculations!AJ353+Calculations!AF354+Clima!$F352-Calculations!AG354-Constantes!$D$14))</f>
        <v>1.9261640275531766</v>
      </c>
      <c r="AI354" s="22">
        <f>MAX(0,AJ353+AF354+Clima!$F352-Calculations!AG354-Calculations!AH354-Constantes!$E$24)</f>
        <v>0</v>
      </c>
      <c r="AJ354" s="22">
        <f>AJ353+AF354+Clima!$F352-Calculations!AG354-Calculations!AH354-Calculations!AI354</f>
        <v>51.750276283643181</v>
      </c>
      <c r="AK354" s="21"/>
    </row>
    <row r="355" spans="2:37" x14ac:dyDescent="0.25">
      <c r="B355" s="17"/>
      <c r="C355" s="22">
        <v>350</v>
      </c>
      <c r="D355" s="22">
        <f>ET_Calcs!$I353*((1-Constantes!$D$21)*ET_Calcs!$K353+ET_Calcs!$L353)</f>
        <v>2.0359071131666235</v>
      </c>
      <c r="E355" s="22">
        <f>MIN(D355*Constantes!$D$19,0.8*(H354+Clima!$F353-F355-G355-Constantes!$D$12))</f>
        <v>1.2045660178756576</v>
      </c>
      <c r="F355" s="22">
        <f>IF(Clima!$F353&gt;0.05*Constantes!$D$20,((Clima!$F353-0.05*Constantes!$D$20)^2)/(Clima!$F353+0.95*Constantes!$D$20),0)</f>
        <v>0</v>
      </c>
      <c r="G355" s="22">
        <f>MAX(0,H354+Clima!$F353-F355-Constantes!$D$11)</f>
        <v>0</v>
      </c>
      <c r="H355" s="22">
        <f>H354+Clima!$F353-F355-E355-G355</f>
        <v>36.260073062196845</v>
      </c>
      <c r="I355" s="20"/>
      <c r="J355" s="22">
        <v>350</v>
      </c>
      <c r="K355" s="22">
        <f>ET_Calcs!$I353*((1-Constantes!$E$21)*ET_Calcs!$K353+ET_Calcs!$L353)</f>
        <v>2.0359071131666235</v>
      </c>
      <c r="L355" s="22">
        <f>MIN(K355*Constantes!$E$19,0.8*(O354+Clima!$F353-M355-N355-Constantes!$D$12))</f>
        <v>1.2045660178756576</v>
      </c>
      <c r="M355" s="22">
        <f>IF(Clima!$F353&gt;0.05*Constantes!$E$20,((Clima!$F353-0.05*Constantes!$E$20)^2)/(Clima!$F353+0.95*Constantes!$E$20),0)</f>
        <v>0</v>
      </c>
      <c r="N355" s="22">
        <f>MAX(0,O354+Clima!$F353-M355-Constantes!$D$11)</f>
        <v>0</v>
      </c>
      <c r="O355" s="22">
        <f>O354+Clima!$F353-M355-L355-N355</f>
        <v>36.260073062196845</v>
      </c>
      <c r="P355" s="22">
        <f>P354+(Coeficientes!$D$22*N355-Q355)/Coeficientes!$D$23</f>
        <v>0</v>
      </c>
      <c r="Q355" s="22">
        <f>10*Coeficientes!$D$24*P354/Constantes!$E$29</f>
        <v>0</v>
      </c>
      <c r="R355" s="22">
        <f>10000*(M355+Q355)*Escenarios!$E$7/Escenarios!$E$8</f>
        <v>0</v>
      </c>
      <c r="S355" s="22">
        <f>MAX(0,Constantes!$D$15/((Calculations!V354+Calculations!R355+Clima!$F353)^2)+Coeficientes!$D$12)</f>
        <v>8.4599720842746251E-3</v>
      </c>
      <c r="T355" s="22">
        <f>MIN(ET_Calcs!$M353,0.8*(Calculations!V354+Calculations!R355+Clima!$F353-Calculations!S355-Constantes!$D$14))</f>
        <v>1.9672045314928526</v>
      </c>
      <c r="U355" s="22">
        <f>MAX(0,V354+R355+Clima!$F353-Calculations!S355-Calculations!T355-Constantes!$E$24)</f>
        <v>0</v>
      </c>
      <c r="V355" s="22">
        <f>V354+R355+Clima!$F353-Calculations!S355-Calculations!T355-Calculations!U355</f>
        <v>56.606995089849413</v>
      </c>
      <c r="W355" s="20"/>
      <c r="X355" s="22">
        <v>350</v>
      </c>
      <c r="Y355" s="22">
        <f>ET_Calcs!$I353*((1-Constantes!$F$21)*ET_Calcs!$K353+ET_Calcs!$L353)</f>
        <v>2.0359071131666235</v>
      </c>
      <c r="Z355" s="22">
        <f>MIN(Y355*Constantes!$F$19,0.8*(AC354+Clima!$F353-AA355-AB355-Constantes!$D$12))</f>
        <v>1.2045660178756576</v>
      </c>
      <c r="AA355" s="22">
        <f>IF(Clima!$F353&gt;0.05*Constantes!$F$20,((Clima!$F353-0.05*Constantes!$F$20)^2)/(Clima!$F353+0.95*Constantes!$F$20),0)</f>
        <v>0</v>
      </c>
      <c r="AB355" s="22">
        <f>MAX(0,AC354+Clima!$F353-AA355-Constantes!$D$11)</f>
        <v>0</v>
      </c>
      <c r="AC355" s="22">
        <f>AC354+Clima!$F353-AA355-Z355-AB355</f>
        <v>36.260073062196845</v>
      </c>
      <c r="AD355" s="22">
        <f>AD354+(Coeficientes!$D$22*AB355-AE355)/Coeficientes!$D$23</f>
        <v>0</v>
      </c>
      <c r="AE355" s="22">
        <f>10*Coeficientes!$D$24*AD354/Constantes!$F$29</f>
        <v>0</v>
      </c>
      <c r="AF355" s="22">
        <f>10000*(AA355+AE355)*Escenarios!$F$7/Escenarios!$F$8</f>
        <v>0</v>
      </c>
      <c r="AG355" s="22">
        <f>MAX(0,Constantes!$D$15/((Calculations!AJ354+Calculations!AF355+Clima!$F353)^2)+Coeficientes!$D$12)</f>
        <v>0</v>
      </c>
      <c r="AH355" s="22">
        <f>MIN(ET_Calcs!$M353,0.8*(Calculations!AJ354+Calculations!AF355+Clima!$F353-Calculations!AG355-Constantes!$D$14))</f>
        <v>1.9672045314928526</v>
      </c>
      <c r="AI355" s="22">
        <f>MAX(0,AJ354+AF355+Clima!$F353-Calculations!AG355-Calculations!AH355-Constantes!$E$24)</f>
        <v>0</v>
      </c>
      <c r="AJ355" s="22">
        <f>AJ354+AF355+Clima!$F353-Calculations!AG355-Calculations!AH355-Calculations!AI355</f>
        <v>53.183071752150326</v>
      </c>
      <c r="AK355" s="21"/>
    </row>
    <row r="356" spans="2:37" x14ac:dyDescent="0.25">
      <c r="B356" s="17"/>
      <c r="C356" s="22">
        <v>351</v>
      </c>
      <c r="D356" s="22">
        <f>ET_Calcs!$I354*((1-Constantes!$D$21)*ET_Calcs!$K354+ET_Calcs!$L354)</f>
        <v>1.924327389025652</v>
      </c>
      <c r="E356" s="22">
        <f>MIN(D356*Constantes!$D$19,0.8*(H355+Clima!$F354-F356-G356-Constantes!$D$12))</f>
        <v>1.1385486916848264</v>
      </c>
      <c r="F356" s="22">
        <f>IF(Clima!$F354&gt;0.05*Constantes!$D$20,((Clima!$F354-0.05*Constantes!$D$20)^2)/(Clima!$F354+0.95*Constantes!$D$20),0)</f>
        <v>1.1223478919313606E-4</v>
      </c>
      <c r="G356" s="22">
        <f>MAX(0,H355+Clima!$F354-F356-Constantes!$D$11)</f>
        <v>0</v>
      </c>
      <c r="H356" s="22">
        <f>H355+Clima!$F354-F356-E356-G356</f>
        <v>39.921412135722825</v>
      </c>
      <c r="I356" s="20"/>
      <c r="J356" s="22">
        <v>351</v>
      </c>
      <c r="K356" s="22">
        <f>ET_Calcs!$I354*((1-Constantes!$E$21)*ET_Calcs!$K354+ET_Calcs!$L354)</f>
        <v>1.924327389025652</v>
      </c>
      <c r="L356" s="22">
        <f>MIN(K356*Constantes!$E$19,0.8*(O355+Clima!$F354-M356-N356-Constantes!$D$12))</f>
        <v>1.1385486916848264</v>
      </c>
      <c r="M356" s="22">
        <f>IF(Clima!$F354&gt;0.05*Constantes!$E$20,((Clima!$F354-0.05*Constantes!$E$20)^2)/(Clima!$F354+0.95*Constantes!$E$20),0)</f>
        <v>1.1223478919313606E-4</v>
      </c>
      <c r="N356" s="22">
        <f>MAX(0,O355+Clima!$F354-M356-Constantes!$D$11)</f>
        <v>0</v>
      </c>
      <c r="O356" s="22">
        <f>O355+Clima!$F354-M356-L356-N356</f>
        <v>39.921412135722825</v>
      </c>
      <c r="P356" s="22">
        <f>P355+(Coeficientes!$D$22*N356-Q356)/Coeficientes!$D$23</f>
        <v>0</v>
      </c>
      <c r="Q356" s="22">
        <f>10*Coeficientes!$D$24*P355/Constantes!$E$29</f>
        <v>0</v>
      </c>
      <c r="R356" s="22">
        <f>10000*(M356+Q356)*Escenarios!$E$7/Escenarios!$E$8</f>
        <v>3.6289248505780658E-3</v>
      </c>
      <c r="S356" s="22">
        <f>MAX(0,Constantes!$D$15/((Calculations!V355+Calculations!R356+Clima!$F354)^2)+Coeficientes!$D$12)</f>
        <v>0.27763742332870889</v>
      </c>
      <c r="T356" s="22">
        <f>MIN(ET_Calcs!$M354,0.8*(Calculations!V355+Calculations!R356+Clima!$F354-Calculations!S356-Constantes!$D$14))</f>
        <v>1.859500856984432</v>
      </c>
      <c r="U356" s="22">
        <f>MAX(0,V355+R356+Clima!$F354-Calculations!S356-Calculations!T356-Constantes!$E$24)</f>
        <v>0</v>
      </c>
      <c r="V356" s="22">
        <f>V355+R356+Clima!$F354-Calculations!S356-Calculations!T356-Calculations!U356</f>
        <v>59.273485734386853</v>
      </c>
      <c r="W356" s="20"/>
      <c r="X356" s="22">
        <v>351</v>
      </c>
      <c r="Y356" s="22">
        <f>ET_Calcs!$I354*((1-Constantes!$F$21)*ET_Calcs!$K354+ET_Calcs!$L354)</f>
        <v>1.924327389025652</v>
      </c>
      <c r="Z356" s="22">
        <f>MIN(Y356*Constantes!$F$19,0.8*(AC355+Clima!$F354-AA356-AB356-Constantes!$D$12))</f>
        <v>1.1385486916848264</v>
      </c>
      <c r="AA356" s="22">
        <f>IF(Clima!$F354&gt;0.05*Constantes!$F$20,((Clima!$F354-0.05*Constantes!$F$20)^2)/(Clima!$F354+0.95*Constantes!$F$20),0)</f>
        <v>1.1223478919313606E-4</v>
      </c>
      <c r="AB356" s="22">
        <f>MAX(0,AC355+Clima!$F354-AA356-Constantes!$D$11)</f>
        <v>0</v>
      </c>
      <c r="AC356" s="22">
        <f>AC355+Clima!$F354-AA356-Z356-AB356</f>
        <v>39.921412135722825</v>
      </c>
      <c r="AD356" s="22">
        <f>AD355+(Coeficientes!$D$22*AB356-AE356)/Coeficientes!$D$23</f>
        <v>0</v>
      </c>
      <c r="AE356" s="22">
        <f>10*Coeficientes!$D$24*AD355/Constantes!$F$29</f>
        <v>0</v>
      </c>
      <c r="AF356" s="22">
        <f>10000*(AA356+AE356)*Escenarios!$F$7/Escenarios!$F$8</f>
        <v>1.7583450306924648E-3</v>
      </c>
      <c r="AG356" s="22">
        <f>MAX(0,Constantes!$D$15/((Calculations!AJ355+Calculations!AF356+Clima!$F354)^2)+Coeficientes!$D$12)</f>
        <v>0</v>
      </c>
      <c r="AH356" s="22">
        <f>MIN(ET_Calcs!$M354,0.8*(Calculations!AJ355+Calculations!AF356+Clima!$F354-Calculations!AG356-Constantes!$D$14))</f>
        <v>1.859500856984432</v>
      </c>
      <c r="AI356" s="22">
        <f>MAX(0,AJ355+AF356+Clima!$F354-Calculations!AG356-Calculations!AH356-Constantes!$E$24)</f>
        <v>0</v>
      </c>
      <c r="AJ356" s="22">
        <f>AJ355+AF356+Clima!$F354-Calculations!AG356-Calculations!AH356-Calculations!AI356</f>
        <v>56.125329240196585</v>
      </c>
      <c r="AK356" s="21"/>
    </row>
    <row r="357" spans="2:37" x14ac:dyDescent="0.25">
      <c r="B357" s="17"/>
      <c r="C357" s="22">
        <v>352</v>
      </c>
      <c r="D357" s="22">
        <f>ET_Calcs!$I355*((1-Constantes!$D$21)*ET_Calcs!$K355+ET_Calcs!$L355)</f>
        <v>2.0624682509572958</v>
      </c>
      <c r="E357" s="22">
        <f>MIN(D357*Constantes!$D$19,0.8*(H356+Clima!$F355-F357-G357-Constantes!$D$12))</f>
        <v>1.220281196516098</v>
      </c>
      <c r="F357" s="22">
        <f>IF(Clima!$F355&gt;0.05*Constantes!$D$20,((Clima!$F355-0.05*Constantes!$D$20)^2)/(Clima!$F355+0.95*Constantes!$D$20),0)</f>
        <v>0</v>
      </c>
      <c r="G357" s="22">
        <f>MAX(0,H356+Clima!$F355-F357-Constantes!$D$11)</f>
        <v>0</v>
      </c>
      <c r="H357" s="22">
        <f>H356+Clima!$F355-F357-E357-G357</f>
        <v>38.701130939206728</v>
      </c>
      <c r="I357" s="20"/>
      <c r="J357" s="22">
        <v>352</v>
      </c>
      <c r="K357" s="22">
        <f>ET_Calcs!$I355*((1-Constantes!$E$21)*ET_Calcs!$K355+ET_Calcs!$L355)</f>
        <v>2.0624682509572958</v>
      </c>
      <c r="L357" s="22">
        <f>MIN(K357*Constantes!$E$19,0.8*(O356+Clima!$F355-M357-N357-Constantes!$D$12))</f>
        <v>1.220281196516098</v>
      </c>
      <c r="M357" s="22">
        <f>IF(Clima!$F355&gt;0.05*Constantes!$E$20,((Clima!$F355-0.05*Constantes!$E$20)^2)/(Clima!$F355+0.95*Constantes!$E$20),0)</f>
        <v>0</v>
      </c>
      <c r="N357" s="22">
        <f>MAX(0,O356+Clima!$F355-M357-Constantes!$D$11)</f>
        <v>0</v>
      </c>
      <c r="O357" s="22">
        <f>O356+Clima!$F355-M357-L357-N357</f>
        <v>38.701130939206728</v>
      </c>
      <c r="P357" s="22">
        <f>P356+(Coeficientes!$D$22*N357-Q357)/Coeficientes!$D$23</f>
        <v>0</v>
      </c>
      <c r="Q357" s="22">
        <f>10*Coeficientes!$D$24*P356/Constantes!$E$29</f>
        <v>0</v>
      </c>
      <c r="R357" s="22">
        <f>10000*(M357+Q357)*Escenarios!$E$7/Escenarios!$E$8</f>
        <v>0</v>
      </c>
      <c r="S357" s="22">
        <f>MAX(0,Constantes!$D$15/((Calculations!V356+Calculations!R357+Clima!$F355)^2)+Coeficientes!$D$12)</f>
        <v>7.7785770223408601E-2</v>
      </c>
      <c r="T357" s="22">
        <f>MIN(ET_Calcs!$M355,0.8*(Calculations!V356+Calculations!R357+Clima!$F355-Calculations!S357-Constantes!$D$14))</f>
        <v>1.9928595667282172</v>
      </c>
      <c r="U357" s="22">
        <f>MAX(0,V356+R357+Clima!$F355-Calculations!S357-Calculations!T357-Constantes!$E$24)</f>
        <v>0</v>
      </c>
      <c r="V357" s="22">
        <f>V356+R357+Clima!$F355-Calculations!S357-Calculations!T357-Calculations!U357</f>
        <v>57.202840397435232</v>
      </c>
      <c r="W357" s="20"/>
      <c r="X357" s="22">
        <v>352</v>
      </c>
      <c r="Y357" s="22">
        <f>ET_Calcs!$I355*((1-Constantes!$F$21)*ET_Calcs!$K355+ET_Calcs!$L355)</f>
        <v>2.0624682509572958</v>
      </c>
      <c r="Z357" s="22">
        <f>MIN(Y357*Constantes!$F$19,0.8*(AC356+Clima!$F355-AA357-AB357-Constantes!$D$12))</f>
        <v>1.220281196516098</v>
      </c>
      <c r="AA357" s="22">
        <f>IF(Clima!$F355&gt;0.05*Constantes!$F$20,((Clima!$F355-0.05*Constantes!$F$20)^2)/(Clima!$F355+0.95*Constantes!$F$20),0)</f>
        <v>0</v>
      </c>
      <c r="AB357" s="22">
        <f>MAX(0,AC356+Clima!$F355-AA357-Constantes!$D$11)</f>
        <v>0</v>
      </c>
      <c r="AC357" s="22">
        <f>AC356+Clima!$F355-AA357-Z357-AB357</f>
        <v>38.701130939206728</v>
      </c>
      <c r="AD357" s="22">
        <f>AD356+(Coeficientes!$D$22*AB357-AE357)/Coeficientes!$D$23</f>
        <v>0</v>
      </c>
      <c r="AE357" s="22">
        <f>10*Coeficientes!$D$24*AD356/Constantes!$F$29</f>
        <v>0</v>
      </c>
      <c r="AF357" s="22">
        <f>10000*(AA357+AE357)*Escenarios!$F$7/Escenarios!$F$8</f>
        <v>0</v>
      </c>
      <c r="AG357" s="22">
        <f>MAX(0,Constantes!$D$15/((Calculations!AJ356+Calculations!AF357+Clima!$F355)^2)+Coeficientes!$D$12)</f>
        <v>0</v>
      </c>
      <c r="AH357" s="22">
        <f>MIN(ET_Calcs!$M355,0.8*(Calculations!AJ356+Calculations!AF357+Clima!$F355-Calculations!AG357-Constantes!$D$14))</f>
        <v>1.9928595667282172</v>
      </c>
      <c r="AI357" s="22">
        <f>MAX(0,AJ356+AF357+Clima!$F355-Calculations!AG357-Calculations!AH357-Constantes!$E$24)</f>
        <v>0</v>
      </c>
      <c r="AJ357" s="22">
        <f>AJ356+AF357+Clima!$F355-Calculations!AG357-Calculations!AH357-Calculations!AI357</f>
        <v>54.132469673468371</v>
      </c>
      <c r="AK357" s="21"/>
    </row>
    <row r="358" spans="2:37" x14ac:dyDescent="0.25">
      <c r="B358" s="17"/>
      <c r="C358" s="22">
        <v>353</v>
      </c>
      <c r="D358" s="22">
        <f>ET_Calcs!$I356*((1-Constantes!$D$21)*ET_Calcs!$K356+ET_Calcs!$L356)</f>
        <v>2.0624755785980846</v>
      </c>
      <c r="E358" s="22">
        <f>MIN(D358*Constantes!$D$19,0.8*(H357+Clima!$F356-F358-G358-Constantes!$D$12))</f>
        <v>1.2202855319924213</v>
      </c>
      <c r="F358" s="22">
        <f>IF(Clima!$F356&gt;0.05*Constantes!$D$20,((Clima!$F356-0.05*Constantes!$D$20)^2)/(Clima!$F356+0.95*Constantes!$D$20),0)</f>
        <v>0</v>
      </c>
      <c r="G358" s="22">
        <f>MAX(0,H357+Clima!$F356-F358-Constantes!$D$11)</f>
        <v>0</v>
      </c>
      <c r="H358" s="22">
        <f>H357+Clima!$F356-F358-E358-G358</f>
        <v>37.480845407214304</v>
      </c>
      <c r="I358" s="20"/>
      <c r="J358" s="22">
        <v>353</v>
      </c>
      <c r="K358" s="22">
        <f>ET_Calcs!$I356*((1-Constantes!$E$21)*ET_Calcs!$K356+ET_Calcs!$L356)</f>
        <v>2.0624755785980846</v>
      </c>
      <c r="L358" s="22">
        <f>MIN(K358*Constantes!$E$19,0.8*(O357+Clima!$F356-M358-N358-Constantes!$D$12))</f>
        <v>1.2202855319924213</v>
      </c>
      <c r="M358" s="22">
        <f>IF(Clima!$F356&gt;0.05*Constantes!$E$20,((Clima!$F356-0.05*Constantes!$E$20)^2)/(Clima!$F356+0.95*Constantes!$E$20),0)</f>
        <v>0</v>
      </c>
      <c r="N358" s="22">
        <f>MAX(0,O357+Clima!$F356-M358-Constantes!$D$11)</f>
        <v>0</v>
      </c>
      <c r="O358" s="22">
        <f>O357+Clima!$F356-M358-L358-N358</f>
        <v>37.480845407214304</v>
      </c>
      <c r="P358" s="22">
        <f>P357+(Coeficientes!$D$22*N358-Q358)/Coeficientes!$D$23</f>
        <v>0</v>
      </c>
      <c r="Q358" s="22">
        <f>10*Coeficientes!$D$24*P357/Constantes!$E$29</f>
        <v>0</v>
      </c>
      <c r="R358" s="22">
        <f>10000*(M358+Q358)*Escenarios!$E$7/Escenarios!$E$8</f>
        <v>0</v>
      </c>
      <c r="S358" s="22">
        <f>MAX(0,Constantes!$D$15/((Calculations!V357+Calculations!R358+Clima!$F356)^2)+Coeficientes!$D$12)</f>
        <v>0</v>
      </c>
      <c r="T358" s="22">
        <f>MIN(ET_Calcs!$M356,0.8*(Calculations!V357+Calculations!R358+Clima!$F356-Calculations!S358-Constantes!$D$14))</f>
        <v>1.99286671564606</v>
      </c>
      <c r="U358" s="22">
        <f>MAX(0,V357+R358+Clima!$F356-Calculations!S358-Calculations!T358-Constantes!$E$24)</f>
        <v>0</v>
      </c>
      <c r="V358" s="22">
        <f>V357+R358+Clima!$F356-Calculations!S358-Calculations!T358-Calculations!U358</f>
        <v>55.209973681789172</v>
      </c>
      <c r="W358" s="20"/>
      <c r="X358" s="22">
        <v>353</v>
      </c>
      <c r="Y358" s="22">
        <f>ET_Calcs!$I356*((1-Constantes!$F$21)*ET_Calcs!$K356+ET_Calcs!$L356)</f>
        <v>2.0624755785980846</v>
      </c>
      <c r="Z358" s="22">
        <f>MIN(Y358*Constantes!$F$19,0.8*(AC357+Clima!$F356-AA358-AB358-Constantes!$D$12))</f>
        <v>1.2202855319924213</v>
      </c>
      <c r="AA358" s="22">
        <f>IF(Clima!$F356&gt;0.05*Constantes!$F$20,((Clima!$F356-0.05*Constantes!$F$20)^2)/(Clima!$F356+0.95*Constantes!$F$20),0)</f>
        <v>0</v>
      </c>
      <c r="AB358" s="22">
        <f>MAX(0,AC357+Clima!$F356-AA358-Constantes!$D$11)</f>
        <v>0</v>
      </c>
      <c r="AC358" s="22">
        <f>AC357+Clima!$F356-AA358-Z358-AB358</f>
        <v>37.480845407214304</v>
      </c>
      <c r="AD358" s="22">
        <f>AD357+(Coeficientes!$D$22*AB358-AE358)/Coeficientes!$D$23</f>
        <v>0</v>
      </c>
      <c r="AE358" s="22">
        <f>10*Coeficientes!$D$24*AD357/Constantes!$F$29</f>
        <v>0</v>
      </c>
      <c r="AF358" s="22">
        <f>10000*(AA358+AE358)*Escenarios!$F$7/Escenarios!$F$8</f>
        <v>0</v>
      </c>
      <c r="AG358" s="22">
        <f>MAX(0,Constantes!$D$15/((Calculations!AJ357+Calculations!AF358+Clima!$F356)^2)+Coeficientes!$D$12)</f>
        <v>0</v>
      </c>
      <c r="AH358" s="22">
        <f>MIN(ET_Calcs!$M356,0.8*(Calculations!AJ357+Calculations!AF358+Clima!$F356-Calculations!AG358-Constantes!$D$14))</f>
        <v>1.99286671564606</v>
      </c>
      <c r="AI358" s="22">
        <f>MAX(0,AJ357+AF358+Clima!$F356-Calculations!AG358-Calculations!AH358-Constantes!$E$24)</f>
        <v>0</v>
      </c>
      <c r="AJ358" s="22">
        <f>AJ357+AF358+Clima!$F356-Calculations!AG358-Calculations!AH358-Calculations!AI358</f>
        <v>52.139602957822312</v>
      </c>
      <c r="AK358" s="21"/>
    </row>
    <row r="359" spans="2:37" x14ac:dyDescent="0.25">
      <c r="B359" s="17"/>
      <c r="C359" s="22">
        <v>354</v>
      </c>
      <c r="D359" s="22">
        <f>ET_Calcs!$I357*((1-Constantes!$D$21)*ET_Calcs!$K357+ET_Calcs!$L357)</f>
        <v>2.0147023108015096</v>
      </c>
      <c r="E359" s="22">
        <f>MIN(D359*Constantes!$D$19,0.8*(H358+Clima!$F357-F359-G359-Constantes!$D$12))</f>
        <v>1.1920199718504749</v>
      </c>
      <c r="F359" s="22">
        <f>IF(Clima!$F357&gt;0.05*Constantes!$D$20,((Clima!$F357-0.05*Constantes!$D$20)^2)/(Clima!$F357+0.95*Constantes!$D$20),0)</f>
        <v>0</v>
      </c>
      <c r="G359" s="22">
        <f>MAX(0,H358+Clima!$F357-F359-Constantes!$D$11)</f>
        <v>0</v>
      </c>
      <c r="H359" s="22">
        <f>H358+Clima!$F357-F359-E359-G359</f>
        <v>36.288825435363826</v>
      </c>
      <c r="I359" s="20"/>
      <c r="J359" s="22">
        <v>354</v>
      </c>
      <c r="K359" s="22">
        <f>ET_Calcs!$I357*((1-Constantes!$E$21)*ET_Calcs!$K357+ET_Calcs!$L357)</f>
        <v>2.0147023108015096</v>
      </c>
      <c r="L359" s="22">
        <f>MIN(K359*Constantes!$E$19,0.8*(O358+Clima!$F357-M359-N359-Constantes!$D$12))</f>
        <v>1.1920199718504749</v>
      </c>
      <c r="M359" s="22">
        <f>IF(Clima!$F357&gt;0.05*Constantes!$E$20,((Clima!$F357-0.05*Constantes!$E$20)^2)/(Clima!$F357+0.95*Constantes!$E$20),0)</f>
        <v>0</v>
      </c>
      <c r="N359" s="22">
        <f>MAX(0,O358+Clima!$F357-M359-Constantes!$D$11)</f>
        <v>0</v>
      </c>
      <c r="O359" s="22">
        <f>O358+Clima!$F357-M359-L359-N359</f>
        <v>36.288825435363826</v>
      </c>
      <c r="P359" s="22">
        <f>P358+(Coeficientes!$D$22*N359-Q359)/Coeficientes!$D$23</f>
        <v>0</v>
      </c>
      <c r="Q359" s="22">
        <f>10*Coeficientes!$D$24*P358/Constantes!$E$29</f>
        <v>0</v>
      </c>
      <c r="R359" s="22">
        <f>10000*(M359+Q359)*Escenarios!$E$7/Escenarios!$E$8</f>
        <v>0</v>
      </c>
      <c r="S359" s="22">
        <f>MAX(0,Constantes!$D$15/((Calculations!V358+Calculations!R359+Clima!$F357)^2)+Coeficientes!$D$12)</f>
        <v>0</v>
      </c>
      <c r="T359" s="22">
        <f>MIN(ET_Calcs!$M357,0.8*(Calculations!V358+Calculations!R359+Clima!$F357-Calculations!S359-Constantes!$D$14))</f>
        <v>1.9467283800528377</v>
      </c>
      <c r="U359" s="22">
        <f>MAX(0,V358+R359+Clima!$F357-Calculations!S359-Calculations!T359-Constantes!$E$24)</f>
        <v>0</v>
      </c>
      <c r="V359" s="22">
        <f>V358+R359+Clima!$F357-Calculations!S359-Calculations!T359-Calculations!U359</f>
        <v>53.263245301736333</v>
      </c>
      <c r="W359" s="20"/>
      <c r="X359" s="22">
        <v>354</v>
      </c>
      <c r="Y359" s="22">
        <f>ET_Calcs!$I357*((1-Constantes!$F$21)*ET_Calcs!$K357+ET_Calcs!$L357)</f>
        <v>2.0147023108015096</v>
      </c>
      <c r="Z359" s="22">
        <f>MIN(Y359*Constantes!$F$19,0.8*(AC358+Clima!$F357-AA359-AB359-Constantes!$D$12))</f>
        <v>1.1920199718504749</v>
      </c>
      <c r="AA359" s="22">
        <f>IF(Clima!$F357&gt;0.05*Constantes!$F$20,((Clima!$F357-0.05*Constantes!$F$20)^2)/(Clima!$F357+0.95*Constantes!$F$20),0)</f>
        <v>0</v>
      </c>
      <c r="AB359" s="22">
        <f>MAX(0,AC358+Clima!$F357-AA359-Constantes!$D$11)</f>
        <v>0</v>
      </c>
      <c r="AC359" s="22">
        <f>AC358+Clima!$F357-AA359-Z359-AB359</f>
        <v>36.288825435363826</v>
      </c>
      <c r="AD359" s="22">
        <f>AD358+(Coeficientes!$D$22*AB359-AE359)/Coeficientes!$D$23</f>
        <v>0</v>
      </c>
      <c r="AE359" s="22">
        <f>10*Coeficientes!$D$24*AD358/Constantes!$F$29</f>
        <v>0</v>
      </c>
      <c r="AF359" s="22">
        <f>10000*(AA359+AE359)*Escenarios!$F$7/Escenarios!$F$8</f>
        <v>0</v>
      </c>
      <c r="AG359" s="22">
        <f>MAX(0,Constantes!$D$15/((Calculations!AJ358+Calculations!AF359+Clima!$F357)^2)+Coeficientes!$D$12)</f>
        <v>0</v>
      </c>
      <c r="AH359" s="22">
        <f>MIN(ET_Calcs!$M357,0.8*(Calculations!AJ358+Calculations!AF359+Clima!$F357-Calculations!AG359-Constantes!$D$14))</f>
        <v>1.9467283800528377</v>
      </c>
      <c r="AI359" s="22">
        <f>MAX(0,AJ358+AF359+Clima!$F357-Calculations!AG359-Calculations!AH359-Constantes!$E$24)</f>
        <v>0</v>
      </c>
      <c r="AJ359" s="22">
        <f>AJ358+AF359+Clima!$F357-Calculations!AG359-Calculations!AH359-Calculations!AI359</f>
        <v>50.192874577769473</v>
      </c>
      <c r="AK359" s="21"/>
    </row>
    <row r="360" spans="2:37" x14ac:dyDescent="0.25">
      <c r="B360" s="17"/>
      <c r="C360" s="22">
        <v>355</v>
      </c>
      <c r="D360" s="22">
        <f>ET_Calcs!$I358*((1-Constantes!$D$21)*ET_Calcs!$K358+ET_Calcs!$L358)</f>
        <v>2.067789011113272</v>
      </c>
      <c r="E360" s="22">
        <f>MIN(D360*Constantes!$D$19,0.8*(H359+Clima!$F358-F360-G360-Constantes!$D$12))</f>
        <v>1.2234292806461184</v>
      </c>
      <c r="F360" s="22">
        <f>IF(Clima!$F358&gt;0.05*Constantes!$D$20,((Clima!$F358-0.05*Constantes!$D$20)^2)/(Clima!$F358+0.95*Constantes!$D$20),0)</f>
        <v>0</v>
      </c>
      <c r="G360" s="22">
        <f>MAX(0,H359+Clima!$F358-F360-Constantes!$D$11)</f>
        <v>0</v>
      </c>
      <c r="H360" s="22">
        <f>H359+Clima!$F358-F360-E360-G360</f>
        <v>35.06539615471771</v>
      </c>
      <c r="I360" s="20"/>
      <c r="J360" s="22">
        <v>355</v>
      </c>
      <c r="K360" s="22">
        <f>ET_Calcs!$I358*((1-Constantes!$E$21)*ET_Calcs!$K358+ET_Calcs!$L358)</f>
        <v>2.067789011113272</v>
      </c>
      <c r="L360" s="22">
        <f>MIN(K360*Constantes!$E$19,0.8*(O359+Clima!$F358-M360-N360-Constantes!$D$12))</f>
        <v>1.2234292806461184</v>
      </c>
      <c r="M360" s="22">
        <f>IF(Clima!$F358&gt;0.05*Constantes!$E$20,((Clima!$F358-0.05*Constantes!$E$20)^2)/(Clima!$F358+0.95*Constantes!$E$20),0)</f>
        <v>0</v>
      </c>
      <c r="N360" s="22">
        <f>MAX(0,O359+Clima!$F358-M360-Constantes!$D$11)</f>
        <v>0</v>
      </c>
      <c r="O360" s="22">
        <f>O359+Clima!$F358-M360-L360-N360</f>
        <v>35.06539615471771</v>
      </c>
      <c r="P360" s="22">
        <f>P359+(Coeficientes!$D$22*N360-Q360)/Coeficientes!$D$23</f>
        <v>0</v>
      </c>
      <c r="Q360" s="22">
        <f>10*Coeficientes!$D$24*P359/Constantes!$E$29</f>
        <v>0</v>
      </c>
      <c r="R360" s="22">
        <f>10000*(M360+Q360)*Escenarios!$E$7/Escenarios!$E$8</f>
        <v>0</v>
      </c>
      <c r="S360" s="22">
        <f>MAX(0,Constantes!$D$15/((Calculations!V359+Calculations!R360+Clima!$F358)^2)+Coeficientes!$D$12)</f>
        <v>0</v>
      </c>
      <c r="T360" s="22">
        <f>MIN(ET_Calcs!$M358,0.8*(Calculations!V359+Calculations!R360+Clima!$F358-Calculations!S360-Constantes!$D$14))</f>
        <v>1.9979997283405104</v>
      </c>
      <c r="U360" s="22">
        <f>MAX(0,V359+R360+Clima!$F358-Calculations!S360-Calculations!T360-Constantes!$E$24)</f>
        <v>0</v>
      </c>
      <c r="V360" s="22">
        <f>V359+R360+Clima!$F358-Calculations!S360-Calculations!T360-Calculations!U360</f>
        <v>51.265245573395823</v>
      </c>
      <c r="W360" s="20"/>
      <c r="X360" s="22">
        <v>355</v>
      </c>
      <c r="Y360" s="22">
        <f>ET_Calcs!$I358*((1-Constantes!$F$21)*ET_Calcs!$K358+ET_Calcs!$L358)</f>
        <v>2.067789011113272</v>
      </c>
      <c r="Z360" s="22">
        <f>MIN(Y360*Constantes!$F$19,0.8*(AC359+Clima!$F358-AA360-AB360-Constantes!$D$12))</f>
        <v>1.2234292806461184</v>
      </c>
      <c r="AA360" s="22">
        <f>IF(Clima!$F358&gt;0.05*Constantes!$F$20,((Clima!$F358-0.05*Constantes!$F$20)^2)/(Clima!$F358+0.95*Constantes!$F$20),0)</f>
        <v>0</v>
      </c>
      <c r="AB360" s="22">
        <f>MAX(0,AC359+Clima!$F358-AA360-Constantes!$D$11)</f>
        <v>0</v>
      </c>
      <c r="AC360" s="22">
        <f>AC359+Clima!$F358-AA360-Z360-AB360</f>
        <v>35.06539615471771</v>
      </c>
      <c r="AD360" s="22">
        <f>AD359+(Coeficientes!$D$22*AB360-AE360)/Coeficientes!$D$23</f>
        <v>0</v>
      </c>
      <c r="AE360" s="22">
        <f>10*Coeficientes!$D$24*AD359/Constantes!$F$29</f>
        <v>0</v>
      </c>
      <c r="AF360" s="22">
        <f>10000*(AA360+AE360)*Escenarios!$F$7/Escenarios!$F$8</f>
        <v>0</v>
      </c>
      <c r="AG360" s="22">
        <f>MAX(0,Constantes!$D$15/((Calculations!AJ359+Calculations!AF360+Clima!$F358)^2)+Coeficientes!$D$12)</f>
        <v>0</v>
      </c>
      <c r="AH360" s="22">
        <f>MIN(ET_Calcs!$M358,0.8*(Calculations!AJ359+Calculations!AF360+Clima!$F358-Calculations!AG360-Constantes!$D$14))</f>
        <v>1.9979997283405104</v>
      </c>
      <c r="AI360" s="22">
        <f>MAX(0,AJ359+AF360+Clima!$F358-Calculations!AG360-Calculations!AH360-Constantes!$E$24)</f>
        <v>0</v>
      </c>
      <c r="AJ360" s="22">
        <f>AJ359+AF360+Clima!$F358-Calculations!AG360-Calculations!AH360-Calculations!AI360</f>
        <v>48.194874849428963</v>
      </c>
      <c r="AK360" s="21"/>
    </row>
    <row r="361" spans="2:37" x14ac:dyDescent="0.25">
      <c r="B361" s="17"/>
      <c r="C361" s="22">
        <v>356</v>
      </c>
      <c r="D361" s="22">
        <f>ET_Calcs!$I359*((1-Constantes!$D$21)*ET_Calcs!$K359+ET_Calcs!$L359)</f>
        <v>2.0890077987459836</v>
      </c>
      <c r="E361" s="22">
        <f>MIN(D361*Constantes!$D$19,0.8*(H360+Clima!$F359-F361-G361-Constantes!$D$12))</f>
        <v>1.2359836012030765</v>
      </c>
      <c r="F361" s="22">
        <f>IF(Clima!$F359&gt;0.05*Constantes!$D$20,((Clima!$F359-0.05*Constantes!$D$20)^2)/(Clima!$F359+0.95*Constantes!$D$20),0)</f>
        <v>0</v>
      </c>
      <c r="G361" s="22">
        <f>MAX(0,H360+Clima!$F359-F361-Constantes!$D$11)</f>
        <v>0</v>
      </c>
      <c r="H361" s="22">
        <f>H360+Clima!$F359-F361-E361-G361</f>
        <v>33.829412553514636</v>
      </c>
      <c r="I361" s="20"/>
      <c r="J361" s="22">
        <v>356</v>
      </c>
      <c r="K361" s="22">
        <f>ET_Calcs!$I359*((1-Constantes!$E$21)*ET_Calcs!$K359+ET_Calcs!$L359)</f>
        <v>2.0890077987459836</v>
      </c>
      <c r="L361" s="22">
        <f>MIN(K361*Constantes!$E$19,0.8*(O360+Clima!$F359-M361-N361-Constantes!$D$12))</f>
        <v>1.2359836012030765</v>
      </c>
      <c r="M361" s="22">
        <f>IF(Clima!$F359&gt;0.05*Constantes!$E$20,((Clima!$F359-0.05*Constantes!$E$20)^2)/(Clima!$F359+0.95*Constantes!$E$20),0)</f>
        <v>0</v>
      </c>
      <c r="N361" s="22">
        <f>MAX(0,O360+Clima!$F359-M361-Constantes!$D$11)</f>
        <v>0</v>
      </c>
      <c r="O361" s="22">
        <f>O360+Clima!$F359-M361-L361-N361</f>
        <v>33.829412553514636</v>
      </c>
      <c r="P361" s="22">
        <f>P360+(Coeficientes!$D$22*N361-Q361)/Coeficientes!$D$23</f>
        <v>0</v>
      </c>
      <c r="Q361" s="22">
        <f>10*Coeficientes!$D$24*P360/Constantes!$E$29</f>
        <v>0</v>
      </c>
      <c r="R361" s="22">
        <f>10000*(M361+Q361)*Escenarios!$E$7/Escenarios!$E$8</f>
        <v>0</v>
      </c>
      <c r="S361" s="22">
        <f>MAX(0,Constantes!$D$15/((Calculations!V360+Calculations!R361+Clima!$F359)^2)+Coeficientes!$D$12)</f>
        <v>0</v>
      </c>
      <c r="T361" s="22">
        <f>MIN(ET_Calcs!$M359,0.8*(Calculations!V360+Calculations!R361+Clima!$F359-Calculations!S361-Constantes!$D$14))</f>
        <v>2.018500529946524</v>
      </c>
      <c r="U361" s="22">
        <f>MAX(0,V360+R361+Clima!$F359-Calculations!S361-Calculations!T361-Constantes!$E$24)</f>
        <v>0</v>
      </c>
      <c r="V361" s="22">
        <f>V360+R361+Clima!$F359-Calculations!S361-Calculations!T361-Calculations!U361</f>
        <v>49.246745043449302</v>
      </c>
      <c r="W361" s="20"/>
      <c r="X361" s="22">
        <v>356</v>
      </c>
      <c r="Y361" s="22">
        <f>ET_Calcs!$I359*((1-Constantes!$F$21)*ET_Calcs!$K359+ET_Calcs!$L359)</f>
        <v>2.0890077987459836</v>
      </c>
      <c r="Z361" s="22">
        <f>MIN(Y361*Constantes!$F$19,0.8*(AC360+Clima!$F359-AA361-AB361-Constantes!$D$12))</f>
        <v>1.2359836012030765</v>
      </c>
      <c r="AA361" s="22">
        <f>IF(Clima!$F359&gt;0.05*Constantes!$F$20,((Clima!$F359-0.05*Constantes!$F$20)^2)/(Clima!$F359+0.95*Constantes!$F$20),0)</f>
        <v>0</v>
      </c>
      <c r="AB361" s="22">
        <f>MAX(0,AC360+Clima!$F359-AA361-Constantes!$D$11)</f>
        <v>0</v>
      </c>
      <c r="AC361" s="22">
        <f>AC360+Clima!$F359-AA361-Z361-AB361</f>
        <v>33.829412553514636</v>
      </c>
      <c r="AD361" s="22">
        <f>AD360+(Coeficientes!$D$22*AB361-AE361)/Coeficientes!$D$23</f>
        <v>0</v>
      </c>
      <c r="AE361" s="22">
        <f>10*Coeficientes!$D$24*AD360/Constantes!$F$29</f>
        <v>0</v>
      </c>
      <c r="AF361" s="22">
        <f>10000*(AA361+AE361)*Escenarios!$F$7/Escenarios!$F$8</f>
        <v>0</v>
      </c>
      <c r="AG361" s="22">
        <f>MAX(0,Constantes!$D$15/((Calculations!AJ360+Calculations!AF361+Clima!$F359)^2)+Coeficientes!$D$12)</f>
        <v>0</v>
      </c>
      <c r="AH361" s="22">
        <f>MIN(ET_Calcs!$M359,0.8*(Calculations!AJ360+Calculations!AF361+Clima!$F359-Calculations!AG361-Constantes!$D$14))</f>
        <v>2.018500529946524</v>
      </c>
      <c r="AI361" s="22">
        <f>MAX(0,AJ360+AF361+Clima!$F359-Calculations!AG361-Calculations!AH361-Constantes!$E$24)</f>
        <v>0</v>
      </c>
      <c r="AJ361" s="22">
        <f>AJ360+AF361+Clima!$F359-Calculations!AG361-Calculations!AH361-Calculations!AI361</f>
        <v>46.176374319482441</v>
      </c>
      <c r="AK361" s="21"/>
    </row>
    <row r="362" spans="2:37" x14ac:dyDescent="0.25">
      <c r="B362" s="17"/>
      <c r="C362" s="22">
        <v>357</v>
      </c>
      <c r="D362" s="22">
        <f>ET_Calcs!$I360*((1-Constantes!$D$21)*ET_Calcs!$K360+ET_Calcs!$L360)</f>
        <v>1.9987683834158647</v>
      </c>
      <c r="E362" s="22">
        <f>MIN(D362*Constantes!$D$19,0.8*(H361+Clima!$F360-F362-G362-Constantes!$D$12))</f>
        <v>1.1825924948620021</v>
      </c>
      <c r="F362" s="22">
        <f>IF(Clima!$F360&gt;0.05*Constantes!$D$20,((Clima!$F360-0.05*Constantes!$D$20)^2)/(Clima!$F360+0.95*Constantes!$D$20),0)</f>
        <v>0</v>
      </c>
      <c r="G362" s="22">
        <f>MAX(0,H361+Clima!$F360-F362-Constantes!$D$11)</f>
        <v>0</v>
      </c>
      <c r="H362" s="22">
        <f>H361+Clima!$F360-F362-E362-G362</f>
        <v>32.646820058652636</v>
      </c>
      <c r="I362" s="20"/>
      <c r="J362" s="22">
        <v>357</v>
      </c>
      <c r="K362" s="22">
        <f>ET_Calcs!$I360*((1-Constantes!$E$21)*ET_Calcs!$K360+ET_Calcs!$L360)</f>
        <v>1.9987683834158647</v>
      </c>
      <c r="L362" s="22">
        <f>MIN(K362*Constantes!$E$19,0.8*(O361+Clima!$F360-M362-N362-Constantes!$D$12))</f>
        <v>1.1825924948620021</v>
      </c>
      <c r="M362" s="22">
        <f>IF(Clima!$F360&gt;0.05*Constantes!$E$20,((Clima!$F360-0.05*Constantes!$E$20)^2)/(Clima!$F360+0.95*Constantes!$E$20),0)</f>
        <v>0</v>
      </c>
      <c r="N362" s="22">
        <f>MAX(0,O361+Clima!$F360-M362-Constantes!$D$11)</f>
        <v>0</v>
      </c>
      <c r="O362" s="22">
        <f>O361+Clima!$F360-M362-L362-N362</f>
        <v>32.646820058652636</v>
      </c>
      <c r="P362" s="22">
        <f>P361+(Coeficientes!$D$22*N362-Q362)/Coeficientes!$D$23</f>
        <v>0</v>
      </c>
      <c r="Q362" s="22">
        <f>10*Coeficientes!$D$24*P361/Constantes!$E$29</f>
        <v>0</v>
      </c>
      <c r="R362" s="22">
        <f>10000*(M362+Q362)*Escenarios!$E$7/Escenarios!$E$8</f>
        <v>0</v>
      </c>
      <c r="S362" s="22">
        <f>MAX(0,Constantes!$D$15/((Calculations!V361+Calculations!R362+Clima!$F360)^2)+Coeficientes!$D$12)</f>
        <v>0</v>
      </c>
      <c r="T362" s="22">
        <f>MIN(ET_Calcs!$M360,0.8*(Calculations!V361+Calculations!R362+Clima!$F360-Calculations!S362-Constantes!$D$14))</f>
        <v>1.9313444099518553</v>
      </c>
      <c r="U362" s="22">
        <f>MAX(0,V361+R362+Clima!$F360-Calculations!S362-Calculations!T362-Constantes!$E$24)</f>
        <v>0</v>
      </c>
      <c r="V362" s="22">
        <f>V361+R362+Clima!$F360-Calculations!S362-Calculations!T362-Calculations!U362</f>
        <v>47.315400633497447</v>
      </c>
      <c r="W362" s="20"/>
      <c r="X362" s="22">
        <v>357</v>
      </c>
      <c r="Y362" s="22">
        <f>ET_Calcs!$I360*((1-Constantes!$F$21)*ET_Calcs!$K360+ET_Calcs!$L360)</f>
        <v>1.9987683834158647</v>
      </c>
      <c r="Z362" s="22">
        <f>MIN(Y362*Constantes!$F$19,0.8*(AC361+Clima!$F360-AA362-AB362-Constantes!$D$12))</f>
        <v>1.1825924948620021</v>
      </c>
      <c r="AA362" s="22">
        <f>IF(Clima!$F360&gt;0.05*Constantes!$F$20,((Clima!$F360-0.05*Constantes!$F$20)^2)/(Clima!$F360+0.95*Constantes!$F$20),0)</f>
        <v>0</v>
      </c>
      <c r="AB362" s="22">
        <f>MAX(0,AC361+Clima!$F360-AA362-Constantes!$D$11)</f>
        <v>0</v>
      </c>
      <c r="AC362" s="22">
        <f>AC361+Clima!$F360-AA362-Z362-AB362</f>
        <v>32.646820058652636</v>
      </c>
      <c r="AD362" s="22">
        <f>AD361+(Coeficientes!$D$22*AB362-AE362)/Coeficientes!$D$23</f>
        <v>0</v>
      </c>
      <c r="AE362" s="22">
        <f>10*Coeficientes!$D$24*AD361/Constantes!$F$29</f>
        <v>0</v>
      </c>
      <c r="AF362" s="22">
        <f>10000*(AA362+AE362)*Escenarios!$F$7/Escenarios!$F$8</f>
        <v>0</v>
      </c>
      <c r="AG362" s="22">
        <f>MAX(0,Constantes!$D$15/((Calculations!AJ361+Calculations!AF362+Clima!$F360)^2)+Coeficientes!$D$12)</f>
        <v>0</v>
      </c>
      <c r="AH362" s="22">
        <f>MIN(ET_Calcs!$M360,0.8*(Calculations!AJ361+Calculations!AF362+Clima!$F360-Calculations!AG362-Constantes!$D$14))</f>
        <v>1.9313444099518553</v>
      </c>
      <c r="AI362" s="22">
        <f>MAX(0,AJ361+AF362+Clima!$F360-Calculations!AG362-Calculations!AH362-Constantes!$E$24)</f>
        <v>0</v>
      </c>
      <c r="AJ362" s="22">
        <f>AJ361+AF362+Clima!$F360-Calculations!AG362-Calculations!AH362-Calculations!AI362</f>
        <v>44.245029909530587</v>
      </c>
      <c r="AK362" s="21"/>
    </row>
    <row r="363" spans="2:37" x14ac:dyDescent="0.25">
      <c r="B363" s="17"/>
      <c r="C363" s="22">
        <v>358</v>
      </c>
      <c r="D363" s="22">
        <f>ET_Calcs!$I361*((1-Constantes!$D$21)*ET_Calcs!$K361+ET_Calcs!$L361)</f>
        <v>2.0147002263549387</v>
      </c>
      <c r="E363" s="22">
        <f>MIN(D363*Constantes!$D$19,0.8*(H362+Clima!$F361-F363-G363-Constantes!$D$12))</f>
        <v>1.1920187385655725</v>
      </c>
      <c r="F363" s="22">
        <f>IF(Clima!$F361&gt;0.05*Constantes!$D$20,((Clima!$F361-0.05*Constantes!$D$20)^2)/(Clima!$F361+0.95*Constantes!$D$20),0)</f>
        <v>0</v>
      </c>
      <c r="G363" s="22">
        <f>MAX(0,H362+Clima!$F361-F363-Constantes!$D$11)</f>
        <v>0</v>
      </c>
      <c r="H363" s="22">
        <f>H362+Clima!$F361-F363-E363-G363</f>
        <v>31.454801320087064</v>
      </c>
      <c r="I363" s="20"/>
      <c r="J363" s="22">
        <v>358</v>
      </c>
      <c r="K363" s="22">
        <f>ET_Calcs!$I361*((1-Constantes!$E$21)*ET_Calcs!$K361+ET_Calcs!$L361)</f>
        <v>2.0147002263549387</v>
      </c>
      <c r="L363" s="22">
        <f>MIN(K363*Constantes!$E$19,0.8*(O362+Clima!$F361-M363-N363-Constantes!$D$12))</f>
        <v>1.1920187385655725</v>
      </c>
      <c r="M363" s="22">
        <f>IF(Clima!$F361&gt;0.05*Constantes!$E$20,((Clima!$F361-0.05*Constantes!$E$20)^2)/(Clima!$F361+0.95*Constantes!$E$20),0)</f>
        <v>0</v>
      </c>
      <c r="N363" s="22">
        <f>MAX(0,O362+Clima!$F361-M363-Constantes!$D$11)</f>
        <v>0</v>
      </c>
      <c r="O363" s="22">
        <f>O362+Clima!$F361-M363-L363-N363</f>
        <v>31.454801320087064</v>
      </c>
      <c r="P363" s="22">
        <f>P362+(Coeficientes!$D$22*N363-Q363)/Coeficientes!$D$23</f>
        <v>0</v>
      </c>
      <c r="Q363" s="22">
        <f>10*Coeficientes!$D$24*P362/Constantes!$E$29</f>
        <v>0</v>
      </c>
      <c r="R363" s="22">
        <f>10000*(M363+Q363)*Escenarios!$E$7/Escenarios!$E$8</f>
        <v>0</v>
      </c>
      <c r="S363" s="22">
        <f>MAX(0,Constantes!$D$15/((Calculations!V362+Calculations!R363+Clima!$F361)^2)+Coeficientes!$D$12)</f>
        <v>0</v>
      </c>
      <c r="T363" s="22">
        <f>MIN(ET_Calcs!$M361,0.8*(Calculations!V362+Calculations!R363+Clima!$F361-Calculations!S363-Constantes!$D$14))</f>
        <v>1.9467263464464271</v>
      </c>
      <c r="U363" s="22">
        <f>MAX(0,V362+R363+Clima!$F361-Calculations!S363-Calculations!T363-Constantes!$E$24)</f>
        <v>0</v>
      </c>
      <c r="V363" s="22">
        <f>V362+R363+Clima!$F361-Calculations!S363-Calculations!T363-Calculations!U363</f>
        <v>45.368674287051022</v>
      </c>
      <c r="W363" s="20"/>
      <c r="X363" s="22">
        <v>358</v>
      </c>
      <c r="Y363" s="22">
        <f>ET_Calcs!$I361*((1-Constantes!$F$21)*ET_Calcs!$K361+ET_Calcs!$L361)</f>
        <v>2.0147002263549387</v>
      </c>
      <c r="Z363" s="22">
        <f>MIN(Y363*Constantes!$F$19,0.8*(AC362+Clima!$F361-AA363-AB363-Constantes!$D$12))</f>
        <v>1.1920187385655725</v>
      </c>
      <c r="AA363" s="22">
        <f>IF(Clima!$F361&gt;0.05*Constantes!$F$20,((Clima!$F361-0.05*Constantes!$F$20)^2)/(Clima!$F361+0.95*Constantes!$F$20),0)</f>
        <v>0</v>
      </c>
      <c r="AB363" s="22">
        <f>MAX(0,AC362+Clima!$F361-AA363-Constantes!$D$11)</f>
        <v>0</v>
      </c>
      <c r="AC363" s="22">
        <f>AC362+Clima!$F361-AA363-Z363-AB363</f>
        <v>31.454801320087064</v>
      </c>
      <c r="AD363" s="22">
        <f>AD362+(Coeficientes!$D$22*AB363-AE363)/Coeficientes!$D$23</f>
        <v>0</v>
      </c>
      <c r="AE363" s="22">
        <f>10*Coeficientes!$D$24*AD362/Constantes!$F$29</f>
        <v>0</v>
      </c>
      <c r="AF363" s="22">
        <f>10000*(AA363+AE363)*Escenarios!$F$7/Escenarios!$F$8</f>
        <v>0</v>
      </c>
      <c r="AG363" s="22">
        <f>MAX(0,Constantes!$D$15/((Calculations!AJ362+Calculations!AF363+Clima!$F361)^2)+Coeficientes!$D$12)</f>
        <v>0</v>
      </c>
      <c r="AH363" s="22">
        <f>MIN(ET_Calcs!$M361,0.8*(Calculations!AJ362+Calculations!AF363+Clima!$F361-Calculations!AG363-Constantes!$D$14))</f>
        <v>1.9467263464464271</v>
      </c>
      <c r="AI363" s="22">
        <f>MAX(0,AJ362+AF363+Clima!$F361-Calculations!AG363-Calculations!AH363-Constantes!$E$24)</f>
        <v>0</v>
      </c>
      <c r="AJ363" s="22">
        <f>AJ362+AF363+Clima!$F361-Calculations!AG363-Calculations!AH363-Calculations!AI363</f>
        <v>42.298303563084161</v>
      </c>
      <c r="AK363" s="21"/>
    </row>
    <row r="364" spans="2:37" x14ac:dyDescent="0.25">
      <c r="B364" s="17"/>
      <c r="C364" s="22">
        <v>359</v>
      </c>
      <c r="D364" s="22">
        <f>ET_Calcs!$I362*((1-Constantes!$D$21)*ET_Calcs!$K362+ET_Calcs!$L362)</f>
        <v>2.0093830191971298</v>
      </c>
      <c r="E364" s="22">
        <f>MIN(D364*Constantes!$D$19,0.8*(H363+Clima!$F362-F364-G364-Constantes!$D$12))</f>
        <v>1.1888727566045685</v>
      </c>
      <c r="F364" s="22">
        <f>IF(Clima!$F362&gt;0.05*Constantes!$D$20,((Clima!$F362-0.05*Constantes!$D$20)^2)/(Clima!$F362+0.95*Constantes!$D$20),0)</f>
        <v>0</v>
      </c>
      <c r="G364" s="22">
        <f>MAX(0,H363+Clima!$F362-F364-Constantes!$D$11)</f>
        <v>0</v>
      </c>
      <c r="H364" s="22">
        <f>H363+Clima!$F362-F364-E364-G364</f>
        <v>30.265928563482497</v>
      </c>
      <c r="I364" s="20"/>
      <c r="J364" s="22">
        <v>359</v>
      </c>
      <c r="K364" s="22">
        <f>ET_Calcs!$I362*((1-Constantes!$E$21)*ET_Calcs!$K362+ET_Calcs!$L362)</f>
        <v>2.0093830191971298</v>
      </c>
      <c r="L364" s="22">
        <f>MIN(K364*Constantes!$E$19,0.8*(O363+Clima!$F362-M364-N364-Constantes!$D$12))</f>
        <v>1.1888727566045685</v>
      </c>
      <c r="M364" s="22">
        <f>IF(Clima!$F362&gt;0.05*Constantes!$E$20,((Clima!$F362-0.05*Constantes!$E$20)^2)/(Clima!$F362+0.95*Constantes!$E$20),0)</f>
        <v>0</v>
      </c>
      <c r="N364" s="22">
        <f>MAX(0,O363+Clima!$F362-M364-Constantes!$D$11)</f>
        <v>0</v>
      </c>
      <c r="O364" s="22">
        <f>O363+Clima!$F362-M364-L364-N364</f>
        <v>30.265928563482497</v>
      </c>
      <c r="P364" s="22">
        <f>P363+(Coeficientes!$D$22*N364-Q364)/Coeficientes!$D$23</f>
        <v>0</v>
      </c>
      <c r="Q364" s="22">
        <f>10*Coeficientes!$D$24*P363/Constantes!$E$29</f>
        <v>0</v>
      </c>
      <c r="R364" s="22">
        <f>10000*(M364+Q364)*Escenarios!$E$7/Escenarios!$E$8</f>
        <v>0</v>
      </c>
      <c r="S364" s="22">
        <f>MAX(0,Constantes!$D$15/((Calculations!V363+Calculations!R364+Clima!$F362)^2)+Coeficientes!$D$12)</f>
        <v>0</v>
      </c>
      <c r="T364" s="22">
        <f>MIN(ET_Calcs!$M362,0.8*(Calculations!V363+Calculations!R364+Clima!$F362-Calculations!S364-Constantes!$D$14))</f>
        <v>1.9415923461723272</v>
      </c>
      <c r="U364" s="22">
        <f>MAX(0,V363+R364+Clima!$F362-Calculations!S364-Calculations!T364-Constantes!$E$24)</f>
        <v>0</v>
      </c>
      <c r="V364" s="22">
        <f>V363+R364+Clima!$F362-Calculations!S364-Calculations!T364-Calculations!U364</f>
        <v>43.427081940878693</v>
      </c>
      <c r="W364" s="20"/>
      <c r="X364" s="22">
        <v>359</v>
      </c>
      <c r="Y364" s="22">
        <f>ET_Calcs!$I362*((1-Constantes!$F$21)*ET_Calcs!$K362+ET_Calcs!$L362)</f>
        <v>2.0093830191971298</v>
      </c>
      <c r="Z364" s="22">
        <f>MIN(Y364*Constantes!$F$19,0.8*(AC363+Clima!$F362-AA364-AB364-Constantes!$D$12))</f>
        <v>1.1888727566045685</v>
      </c>
      <c r="AA364" s="22">
        <f>IF(Clima!$F362&gt;0.05*Constantes!$F$20,((Clima!$F362-0.05*Constantes!$F$20)^2)/(Clima!$F362+0.95*Constantes!$F$20),0)</f>
        <v>0</v>
      </c>
      <c r="AB364" s="22">
        <f>MAX(0,AC363+Clima!$F362-AA364-Constantes!$D$11)</f>
        <v>0</v>
      </c>
      <c r="AC364" s="22">
        <f>AC363+Clima!$F362-AA364-Z364-AB364</f>
        <v>30.265928563482497</v>
      </c>
      <c r="AD364" s="22">
        <f>AD363+(Coeficientes!$D$22*AB364-AE364)/Coeficientes!$D$23</f>
        <v>0</v>
      </c>
      <c r="AE364" s="22">
        <f>10*Coeficientes!$D$24*AD363/Constantes!$F$29</f>
        <v>0</v>
      </c>
      <c r="AF364" s="22">
        <f>10000*(AA364+AE364)*Escenarios!$F$7/Escenarios!$F$8</f>
        <v>0</v>
      </c>
      <c r="AG364" s="22">
        <f>MAX(0,Constantes!$D$15/((Calculations!AJ363+Calculations!AF364+Clima!$F362)^2)+Coeficientes!$D$12)</f>
        <v>0</v>
      </c>
      <c r="AH364" s="22">
        <f>MIN(ET_Calcs!$M362,0.8*(Calculations!AJ363+Calculations!AF364+Clima!$F362-Calculations!AG364-Constantes!$D$14))</f>
        <v>0.83864285046732912</v>
      </c>
      <c r="AI364" s="22">
        <f>MAX(0,AJ363+AF364+Clima!$F362-Calculations!AG364-Calculations!AH364-Constantes!$E$24)</f>
        <v>0</v>
      </c>
      <c r="AJ364" s="22">
        <f>AJ363+AF364+Clima!$F362-Calculations!AG364-Calculations!AH364-Calculations!AI364</f>
        <v>41.459660712616831</v>
      </c>
      <c r="AK364" s="21"/>
    </row>
    <row r="365" spans="2:37" x14ac:dyDescent="0.25">
      <c r="B365" s="17"/>
      <c r="C365" s="22">
        <v>360</v>
      </c>
      <c r="D365" s="22">
        <f>ET_Calcs!$I363*((1-Constantes!$D$21)*ET_Calcs!$K363+ET_Calcs!$L363)</f>
        <v>2.0518500718422756</v>
      </c>
      <c r="E365" s="22">
        <f>MIN(D365*Constantes!$D$19,0.8*(H364+Clima!$F363-F365-G365-Constantes!$D$12))</f>
        <v>1.2139988383225671</v>
      </c>
      <c r="F365" s="22">
        <f>IF(Clima!$F363&gt;0.05*Constantes!$D$20,((Clima!$F363-0.05*Constantes!$D$20)^2)/(Clima!$F363+0.95*Constantes!$D$20),0)</f>
        <v>0</v>
      </c>
      <c r="G365" s="22">
        <f>MAX(0,H364+Clima!$F363-F365-Constantes!$D$11)</f>
        <v>0</v>
      </c>
      <c r="H365" s="22">
        <f>H364+Clima!$F363-F365-E365-G365</f>
        <v>29.651929725159931</v>
      </c>
      <c r="I365" s="20"/>
      <c r="J365" s="22">
        <v>360</v>
      </c>
      <c r="K365" s="22">
        <f>ET_Calcs!$I363*((1-Constantes!$E$21)*ET_Calcs!$K363+ET_Calcs!$L363)</f>
        <v>2.0518500718422756</v>
      </c>
      <c r="L365" s="22">
        <f>MIN(K365*Constantes!$E$19,0.8*(O364+Clima!$F363-M365-N365-Constantes!$D$12))</f>
        <v>1.2139988383225671</v>
      </c>
      <c r="M365" s="22">
        <f>IF(Clima!$F363&gt;0.05*Constantes!$E$20,((Clima!$F363-0.05*Constantes!$E$20)^2)/(Clima!$F363+0.95*Constantes!$E$20),0)</f>
        <v>0</v>
      </c>
      <c r="N365" s="22">
        <f>MAX(0,O364+Clima!$F363-M365-Constantes!$D$11)</f>
        <v>0</v>
      </c>
      <c r="O365" s="22">
        <f>O364+Clima!$F363-M365-L365-N365</f>
        <v>29.651929725159931</v>
      </c>
      <c r="P365" s="22">
        <f>P364+(Coeficientes!$D$22*N365-Q365)/Coeficientes!$D$23</f>
        <v>0</v>
      </c>
      <c r="Q365" s="22">
        <f>10*Coeficientes!$D$24*P364/Constantes!$E$29</f>
        <v>0</v>
      </c>
      <c r="R365" s="22">
        <f>10000*(M365+Q365)*Escenarios!$E$7/Escenarios!$E$8</f>
        <v>0</v>
      </c>
      <c r="S365" s="22">
        <f>MAX(0,Constantes!$D$15/((Calculations!V364+Calculations!R365+Clima!$F363)^2)+Coeficientes!$D$12)</f>
        <v>0</v>
      </c>
      <c r="T365" s="22">
        <f>MIN(ET_Calcs!$M363,0.8*(Calculations!V364+Calculations!R365+Clima!$F363-Calculations!S365-Constantes!$D$14))</f>
        <v>1.9826028522111934</v>
      </c>
      <c r="U365" s="22">
        <f>MAX(0,V364+R365+Clima!$F363-Calculations!S365-Calculations!T365-Constantes!$E$24)</f>
        <v>0</v>
      </c>
      <c r="V365" s="22">
        <f>V364+R365+Clima!$F363-Calculations!S365-Calculations!T365-Calculations!U365</f>
        <v>42.044479088667501</v>
      </c>
      <c r="W365" s="20"/>
      <c r="X365" s="22">
        <v>360</v>
      </c>
      <c r="Y365" s="22">
        <f>ET_Calcs!$I363*((1-Constantes!$F$21)*ET_Calcs!$K363+ET_Calcs!$L363)</f>
        <v>2.0518500718422756</v>
      </c>
      <c r="Z365" s="22">
        <f>MIN(Y365*Constantes!$F$19,0.8*(AC364+Clima!$F363-AA365-AB365-Constantes!$D$12))</f>
        <v>1.2139988383225671</v>
      </c>
      <c r="AA365" s="22">
        <f>IF(Clima!$F363&gt;0.05*Constantes!$F$20,((Clima!$F363-0.05*Constantes!$F$20)^2)/(Clima!$F363+0.95*Constantes!$F$20),0)</f>
        <v>0</v>
      </c>
      <c r="AB365" s="22">
        <f>MAX(0,AC364+Clima!$F363-AA365-Constantes!$D$11)</f>
        <v>0</v>
      </c>
      <c r="AC365" s="22">
        <f>AC364+Clima!$F363-AA365-Z365-AB365</f>
        <v>29.651929725159931</v>
      </c>
      <c r="AD365" s="22">
        <f>AD364+(Coeficientes!$D$22*AB365-AE365)/Coeficientes!$D$23</f>
        <v>0</v>
      </c>
      <c r="AE365" s="22">
        <f>10*Coeficientes!$D$24*AD364/Constantes!$F$29</f>
        <v>0</v>
      </c>
      <c r="AF365" s="22">
        <f>10000*(AA365+AE365)*Escenarios!$F$7/Escenarios!$F$8</f>
        <v>0</v>
      </c>
      <c r="AG365" s="22">
        <f>MAX(0,Constantes!$D$15/((Calculations!AJ364+Calculations!AF365+Clima!$F363)^2)+Coeficientes!$D$12)</f>
        <v>0</v>
      </c>
      <c r="AH365" s="22">
        <f>MIN(ET_Calcs!$M363,0.8*(Calculations!AJ364+Calculations!AF365+Clima!$F363-Calculations!AG365-Constantes!$D$14))</f>
        <v>0.64772857009346585</v>
      </c>
      <c r="AI365" s="22">
        <f>MAX(0,AJ364+AF365+Clima!$F363-Calculations!AG365-Calculations!AH365-Constantes!$E$24)</f>
        <v>0</v>
      </c>
      <c r="AJ365" s="22">
        <f>AJ364+AF365+Clima!$F363-Calculations!AG365-Calculations!AH365-Calculations!AI365</f>
        <v>41.411932142523369</v>
      </c>
      <c r="AK365" s="21"/>
    </row>
    <row r="366" spans="2:37" x14ac:dyDescent="0.25">
      <c r="B366" s="17"/>
      <c r="C366" s="22">
        <v>361</v>
      </c>
      <c r="D366" s="22">
        <f>ET_Calcs!$I364*((1-Constantes!$D$21)*ET_Calcs!$K364+ET_Calcs!$L364)</f>
        <v>2.1313847676442648</v>
      </c>
      <c r="E366" s="22">
        <f>MIN(D366*Constantes!$D$19,0.8*(H365+Clima!$F364-F366-G366-Constantes!$D$12))</f>
        <v>1.2610563839176312</v>
      </c>
      <c r="F366" s="22">
        <f>IF(Clima!$F364&gt;0.05*Constantes!$D$20,((Clima!$F364-0.05*Constantes!$D$20)^2)/(Clima!$F364+0.95*Constantes!$D$20),0)</f>
        <v>4.3658304405853323E-4</v>
      </c>
      <c r="G366" s="22">
        <f>MAX(0,H365+Clima!$F364-F366-Constantes!$D$11)</f>
        <v>0</v>
      </c>
      <c r="H366" s="22">
        <f>H365+Clima!$F364-F366-E366-G366</f>
        <v>33.29043675819824</v>
      </c>
      <c r="I366" s="20"/>
      <c r="J366" s="22">
        <v>361</v>
      </c>
      <c r="K366" s="22">
        <f>ET_Calcs!$I364*((1-Constantes!$E$21)*ET_Calcs!$K364+ET_Calcs!$L364)</f>
        <v>2.1313847676442648</v>
      </c>
      <c r="L366" s="22">
        <f>MIN(K366*Constantes!$E$19,0.8*(O365+Clima!$F364-M366-N366-Constantes!$D$12))</f>
        <v>1.2610563839176312</v>
      </c>
      <c r="M366" s="22">
        <f>IF(Clima!$F364&gt;0.05*Constantes!$E$20,((Clima!$F364-0.05*Constantes!$E$20)^2)/(Clima!$F364+0.95*Constantes!$E$20),0)</f>
        <v>4.3658304405853323E-4</v>
      </c>
      <c r="N366" s="22">
        <f>MAX(0,O365+Clima!$F364-M366-Constantes!$D$11)</f>
        <v>0</v>
      </c>
      <c r="O366" s="22">
        <f>O365+Clima!$F364-M366-L366-N366</f>
        <v>33.29043675819824</v>
      </c>
      <c r="P366" s="22">
        <f>P365+(Coeficientes!$D$22*N366-Q366)/Coeficientes!$D$23</f>
        <v>0</v>
      </c>
      <c r="Q366" s="22">
        <f>10*Coeficientes!$D$24*P365/Constantes!$E$29</f>
        <v>0</v>
      </c>
      <c r="R366" s="22">
        <f>10000*(M366+Q366)*Escenarios!$E$7/Escenarios!$E$8</f>
        <v>1.4116185091225909E-2</v>
      </c>
      <c r="S366" s="22">
        <f>MAX(0,Constantes!$D$15/((Calculations!V365+Calculations!R366+Clima!$F364)^2)+Coeficientes!$D$12)</f>
        <v>0</v>
      </c>
      <c r="T366" s="22">
        <f>MIN(ET_Calcs!$M364,0.8*(Calculations!V365+Calculations!R366+Clima!$F364-Calculations!S366-Constantes!$D$14))</f>
        <v>2.0594570927003977</v>
      </c>
      <c r="U366" s="22">
        <f>MAX(0,V365+R366+Clima!$F364-Calculations!S366-Calculations!T366-Constantes!$E$24)</f>
        <v>0</v>
      </c>
      <c r="V366" s="22">
        <f>V365+R366+Clima!$F364-Calculations!S366-Calculations!T366-Calculations!U366</f>
        <v>44.899138181058326</v>
      </c>
      <c r="W366" s="20"/>
      <c r="X366" s="22">
        <v>361</v>
      </c>
      <c r="Y366" s="22">
        <f>ET_Calcs!$I364*((1-Constantes!$F$21)*ET_Calcs!$K364+ET_Calcs!$L364)</f>
        <v>2.1313847676442648</v>
      </c>
      <c r="Z366" s="22">
        <f>MIN(Y366*Constantes!$F$19,0.8*(AC365+Clima!$F364-AA366-AB366-Constantes!$D$12))</f>
        <v>1.2610563839176312</v>
      </c>
      <c r="AA366" s="22">
        <f>IF(Clima!$F364&gt;0.05*Constantes!$F$20,((Clima!$F364-0.05*Constantes!$F$20)^2)/(Clima!$F364+0.95*Constantes!$F$20),0)</f>
        <v>4.3658304405853323E-4</v>
      </c>
      <c r="AB366" s="22">
        <f>MAX(0,AC365+Clima!$F364-AA366-Constantes!$D$11)</f>
        <v>0</v>
      </c>
      <c r="AC366" s="22">
        <f>AC365+Clima!$F364-AA366-Z366-AB366</f>
        <v>33.29043675819824</v>
      </c>
      <c r="AD366" s="22">
        <f>AD365+(Coeficientes!$D$22*AB366-AE366)/Coeficientes!$D$23</f>
        <v>0</v>
      </c>
      <c r="AE366" s="22">
        <f>10*Coeficientes!$D$24*AD365/Constantes!$F$29</f>
        <v>0</v>
      </c>
      <c r="AF366" s="22">
        <f>10000*(AA366+AE366)*Escenarios!$F$7/Escenarios!$F$8</f>
        <v>6.8398010235836883E-3</v>
      </c>
      <c r="AG366" s="22">
        <f>MAX(0,Constantes!$D$15/((Calculations!AJ365+Calculations!AF366+Clima!$F364)^2)+Coeficientes!$D$12)</f>
        <v>0</v>
      </c>
      <c r="AH366" s="22">
        <f>MIN(ET_Calcs!$M364,0.8*(Calculations!AJ365+Calculations!AF366+Clima!$F364-Calculations!AG366-Constantes!$D$14))</f>
        <v>2.0594570927003977</v>
      </c>
      <c r="AI366" s="22">
        <f>MAX(0,AJ365+AF366+Clima!$F364-Calculations!AG366-Calculations!AH366-Constantes!$E$24)</f>
        <v>0</v>
      </c>
      <c r="AJ366" s="22">
        <f>AJ365+AF366+Clima!$F364-Calculations!AG366-Calculations!AH366-Calculations!AI366</f>
        <v>44.25931485084655</v>
      </c>
      <c r="AK366" s="21"/>
    </row>
    <row r="367" spans="2:37" x14ac:dyDescent="0.25">
      <c r="B367" s="17"/>
      <c r="C367" s="22">
        <v>362</v>
      </c>
      <c r="D367" s="22">
        <f>ET_Calcs!$I365*((1-Constantes!$D$21)*ET_Calcs!$K365+ET_Calcs!$L365)</f>
        <v>2.0518232290470877</v>
      </c>
      <c r="E367" s="22">
        <f>MIN(D367*Constantes!$D$19,0.8*(H366+Clima!$F365-F367-G367-Constantes!$D$12))</f>
        <v>1.2139829564983429</v>
      </c>
      <c r="F367" s="22">
        <f>IF(Clima!$F365&gt;0.05*Constantes!$D$20,((Clima!$F365-0.05*Constantes!$D$20)^2)/(Clima!$F365+0.95*Constantes!$D$20),0)</f>
        <v>0</v>
      </c>
      <c r="G367" s="22">
        <f>MAX(0,H366+Clima!$F365-F367-Constantes!$D$11)</f>
        <v>0</v>
      </c>
      <c r="H367" s="22">
        <f>H366+Clima!$F365-F367-E367-G367</f>
        <v>33.576453801699898</v>
      </c>
      <c r="I367" s="20"/>
      <c r="J367" s="22">
        <v>362</v>
      </c>
      <c r="K367" s="22">
        <f>ET_Calcs!$I365*((1-Constantes!$E$21)*ET_Calcs!$K365+ET_Calcs!$L365)</f>
        <v>2.0518232290470877</v>
      </c>
      <c r="L367" s="22">
        <f>MIN(K367*Constantes!$E$19,0.8*(O366+Clima!$F365-M367-N367-Constantes!$D$12))</f>
        <v>1.2139829564983429</v>
      </c>
      <c r="M367" s="22">
        <f>IF(Clima!$F365&gt;0.05*Constantes!$E$20,((Clima!$F365-0.05*Constantes!$E$20)^2)/(Clima!$F365+0.95*Constantes!$E$20),0)</f>
        <v>0</v>
      </c>
      <c r="N367" s="22">
        <f>MAX(0,O366+Clima!$F365-M367-Constantes!$D$11)</f>
        <v>0</v>
      </c>
      <c r="O367" s="22">
        <f>O366+Clima!$F365-M367-L367-N367</f>
        <v>33.576453801699898</v>
      </c>
      <c r="P367" s="22">
        <f>P366+(Coeficientes!$D$22*N367-Q367)/Coeficientes!$D$23</f>
        <v>0</v>
      </c>
      <c r="Q367" s="22">
        <f>10*Coeficientes!$D$24*P366/Constantes!$E$29</f>
        <v>0</v>
      </c>
      <c r="R367" s="22">
        <f>10000*(M367+Q367)*Escenarios!$E$7/Escenarios!$E$8</f>
        <v>0</v>
      </c>
      <c r="S367" s="22">
        <f>MAX(0,Constantes!$D$15/((Calculations!V366+Calculations!R367+Clima!$F365)^2)+Coeficientes!$D$12)</f>
        <v>0</v>
      </c>
      <c r="T367" s="22">
        <f>MIN(ET_Calcs!$M365,0.8*(Calculations!V366+Calculations!R367+Clima!$F365-Calculations!S367-Constantes!$D$14))</f>
        <v>1.9825766641183271</v>
      </c>
      <c r="U367" s="22">
        <f>MAX(0,V366+R367+Clima!$F365-Calculations!S367-Calculations!T367-Constantes!$E$24)</f>
        <v>0</v>
      </c>
      <c r="V367" s="22">
        <f>V366+R367+Clima!$F365-Calculations!S367-Calculations!T367-Calculations!U367</f>
        <v>44.41656151694</v>
      </c>
      <c r="W367" s="20"/>
      <c r="X367" s="22">
        <v>362</v>
      </c>
      <c r="Y367" s="22">
        <f>ET_Calcs!$I365*((1-Constantes!$F$21)*ET_Calcs!$K365+ET_Calcs!$L365)</f>
        <v>2.0518232290470877</v>
      </c>
      <c r="Z367" s="22">
        <f>MIN(Y367*Constantes!$F$19,0.8*(AC366+Clima!$F365-AA367-AB367-Constantes!$D$12))</f>
        <v>1.2139829564983429</v>
      </c>
      <c r="AA367" s="22">
        <f>IF(Clima!$F365&gt;0.05*Constantes!$F$20,((Clima!$F365-0.05*Constantes!$F$20)^2)/(Clima!$F365+0.95*Constantes!$F$20),0)</f>
        <v>0</v>
      </c>
      <c r="AB367" s="22">
        <f>MAX(0,AC366+Clima!$F365-AA367-Constantes!$D$11)</f>
        <v>0</v>
      </c>
      <c r="AC367" s="22">
        <f>AC366+Clima!$F365-AA367-Z367-AB367</f>
        <v>33.576453801699898</v>
      </c>
      <c r="AD367" s="22">
        <f>AD366+(Coeficientes!$D$22*AB367-AE367)/Coeficientes!$D$23</f>
        <v>0</v>
      </c>
      <c r="AE367" s="22">
        <f>10*Coeficientes!$D$24*AD366/Constantes!$F$29</f>
        <v>0</v>
      </c>
      <c r="AF367" s="22">
        <f>10000*(AA367+AE367)*Escenarios!$F$7/Escenarios!$F$8</f>
        <v>0</v>
      </c>
      <c r="AG367" s="22">
        <f>MAX(0,Constantes!$D$15/((Calculations!AJ366+Calculations!AF367+Clima!$F365)^2)+Coeficientes!$D$12)</f>
        <v>0</v>
      </c>
      <c r="AH367" s="22">
        <f>MIN(ET_Calcs!$M365,0.8*(Calculations!AJ366+Calculations!AF367+Clima!$F365-Calculations!AG367-Constantes!$D$14))</f>
        <v>1.9825766641183271</v>
      </c>
      <c r="AI367" s="22">
        <f>MAX(0,AJ366+AF367+Clima!$F365-Calculations!AG367-Calculations!AH367-Constantes!$E$24)</f>
        <v>0</v>
      </c>
      <c r="AJ367" s="22">
        <f>AJ366+AF367+Clima!$F365-Calculations!AG367-Calculations!AH367-Calculations!AI367</f>
        <v>43.776738186728224</v>
      </c>
      <c r="AK367" s="21"/>
    </row>
    <row r="368" spans="2:37" x14ac:dyDescent="0.25">
      <c r="B368" s="17"/>
      <c r="C368" s="22">
        <v>363</v>
      </c>
      <c r="D368" s="22">
        <f>ET_Calcs!$I366*((1-Constantes!$D$21)*ET_Calcs!$K366+ET_Calcs!$L366)</f>
        <v>2.1048478532308379</v>
      </c>
      <c r="E368" s="22">
        <f>MIN(D368*Constantes!$D$19,0.8*(H367+Clima!$F366-F368-G368-Constantes!$D$12))</f>
        <v>1.2453555372950316</v>
      </c>
      <c r="F368" s="22">
        <f>IF(Clima!$F366&gt;0.05*Constantes!$D$20,((Clima!$F366-0.05*Constantes!$D$20)^2)/(Clima!$F366+0.95*Constantes!$D$20),0)</f>
        <v>0</v>
      </c>
      <c r="G368" s="22">
        <f>MAX(0,H367+Clima!$F366-F368-Constantes!$D$11)</f>
        <v>0</v>
      </c>
      <c r="H368" s="22">
        <f>H367+Clima!$F366-F368-E368-G368</f>
        <v>32.331098264404865</v>
      </c>
      <c r="I368" s="20"/>
      <c r="J368" s="22">
        <v>363</v>
      </c>
      <c r="K368" s="22">
        <f>ET_Calcs!$I366*((1-Constantes!$E$21)*ET_Calcs!$K366+ET_Calcs!$L366)</f>
        <v>2.1048478532308379</v>
      </c>
      <c r="L368" s="22">
        <f>MIN(K368*Constantes!$E$19,0.8*(O367+Clima!$F366-M368-N368-Constantes!$D$12))</f>
        <v>1.2453555372950316</v>
      </c>
      <c r="M368" s="22">
        <f>IF(Clima!$F366&gt;0.05*Constantes!$E$20,((Clima!$F366-0.05*Constantes!$E$20)^2)/(Clima!$F366+0.95*Constantes!$E$20),0)</f>
        <v>0</v>
      </c>
      <c r="N368" s="22">
        <f>MAX(0,O367+Clima!$F366-M368-Constantes!$D$11)</f>
        <v>0</v>
      </c>
      <c r="O368" s="22">
        <f>O367+Clima!$F366-M368-L368-N368</f>
        <v>32.331098264404865</v>
      </c>
      <c r="P368" s="22">
        <f>P367+(Coeficientes!$D$22*N368-Q368)/Coeficientes!$D$23</f>
        <v>0</v>
      </c>
      <c r="Q368" s="22">
        <f>10*Coeficientes!$D$24*P367/Constantes!$E$29</f>
        <v>0</v>
      </c>
      <c r="R368" s="22">
        <f>10000*(M368+Q368)*Escenarios!$E$7/Escenarios!$E$8</f>
        <v>0</v>
      </c>
      <c r="S368" s="22">
        <f>MAX(0,Constantes!$D$15/((Calculations!V367+Calculations!R368+Clima!$F366)^2)+Coeficientes!$D$12)</f>
        <v>0</v>
      </c>
      <c r="T368" s="22">
        <f>MIN(ET_Calcs!$M366,0.8*(Calculations!V367+Calculations!R368+Clima!$F366-Calculations!S368-Constantes!$D$14))</f>
        <v>2.0338069448515688</v>
      </c>
      <c r="U368" s="22">
        <f>MAX(0,V367+R368+Clima!$F366-Calculations!S368-Calculations!T368-Constantes!$E$24)</f>
        <v>0</v>
      </c>
      <c r="V368" s="22">
        <f>V367+R368+Clima!$F366-Calculations!S368-Calculations!T368-Calculations!U368</f>
        <v>42.38275457208843</v>
      </c>
      <c r="W368" s="20"/>
      <c r="X368" s="22">
        <v>363</v>
      </c>
      <c r="Y368" s="22">
        <f>ET_Calcs!$I366*((1-Constantes!$F$21)*ET_Calcs!$K366+ET_Calcs!$L366)</f>
        <v>2.1048478532308379</v>
      </c>
      <c r="Z368" s="22">
        <f>MIN(Y368*Constantes!$F$19,0.8*(AC367+Clima!$F366-AA368-AB368-Constantes!$D$12))</f>
        <v>1.2453555372950316</v>
      </c>
      <c r="AA368" s="22">
        <f>IF(Clima!$F366&gt;0.05*Constantes!$F$20,((Clima!$F366-0.05*Constantes!$F$20)^2)/(Clima!$F366+0.95*Constantes!$F$20),0)</f>
        <v>0</v>
      </c>
      <c r="AB368" s="22">
        <f>MAX(0,AC367+Clima!$F366-AA368-Constantes!$D$11)</f>
        <v>0</v>
      </c>
      <c r="AC368" s="22">
        <f>AC367+Clima!$F366-AA368-Z368-AB368</f>
        <v>32.331098264404865</v>
      </c>
      <c r="AD368" s="22">
        <f>AD367+(Coeficientes!$D$22*AB368-AE368)/Coeficientes!$D$23</f>
        <v>0</v>
      </c>
      <c r="AE368" s="22">
        <f>10*Coeficientes!$D$24*AD367/Constantes!$F$29</f>
        <v>0</v>
      </c>
      <c r="AF368" s="22">
        <f>10000*(AA368+AE368)*Escenarios!$F$7/Escenarios!$F$8</f>
        <v>0</v>
      </c>
      <c r="AG368" s="22">
        <f>MAX(0,Constantes!$D$15/((Calculations!AJ367+Calculations!AF368+Clima!$F366)^2)+Coeficientes!$D$12)</f>
        <v>0</v>
      </c>
      <c r="AH368" s="22">
        <f>MIN(ET_Calcs!$M366,0.8*(Calculations!AJ367+Calculations!AF368+Clima!$F366-Calculations!AG368-Constantes!$D$14))</f>
        <v>2.0213905493825792</v>
      </c>
      <c r="AI368" s="22">
        <f>MAX(0,AJ367+AF368+Clima!$F366-Calculations!AG368-Calculations!AH368-Constantes!$E$24)</f>
        <v>0</v>
      </c>
      <c r="AJ368" s="22">
        <f>AJ367+AF368+Clima!$F366-Calculations!AG368-Calculations!AH368-Calculations!AI368</f>
        <v>41.755347637345643</v>
      </c>
      <c r="AK368" s="21"/>
    </row>
    <row r="369" spans="2:37" x14ac:dyDescent="0.25">
      <c r="B369" s="17"/>
      <c r="C369" s="22">
        <v>364</v>
      </c>
      <c r="D369" s="22">
        <f>ET_Calcs!$I367*((1-Constantes!$D$21)*ET_Calcs!$K367+ET_Calcs!$L367)</f>
        <v>1.9774289472319171</v>
      </c>
      <c r="E369" s="22">
        <f>MIN(D369*Constantes!$D$19,0.8*(H368+Clima!$F367-F369-G369-Constantes!$D$12))</f>
        <v>1.1699667913112008</v>
      </c>
      <c r="F369" s="22">
        <f>IF(Clima!$F367&gt;0.05*Constantes!$D$20,((Clima!$F367-0.05*Constantes!$D$20)^2)/(Clima!$F367+0.95*Constantes!$D$20),0)</f>
        <v>0</v>
      </c>
      <c r="G369" s="22">
        <f>MAX(0,H368+Clima!$F367-F369-Constantes!$D$11)</f>
        <v>0</v>
      </c>
      <c r="H369" s="22">
        <f>H368+Clima!$F367-F369-E369-G369</f>
        <v>32.961131473093658</v>
      </c>
      <c r="I369" s="20"/>
      <c r="J369" s="22">
        <v>364</v>
      </c>
      <c r="K369" s="22">
        <f>ET_Calcs!$I367*((1-Constantes!$E$21)*ET_Calcs!$K367+ET_Calcs!$L367)</f>
        <v>1.9774289472319171</v>
      </c>
      <c r="L369" s="22">
        <f>MIN(K369*Constantes!$E$19,0.8*(O368+Clima!$F367-M369-N369-Constantes!$D$12))</f>
        <v>1.1699667913112008</v>
      </c>
      <c r="M369" s="22">
        <f>IF(Clima!$F367&gt;0.05*Constantes!$E$20,((Clima!$F367-0.05*Constantes!$E$20)^2)/(Clima!$F367+0.95*Constantes!$E$20),0)</f>
        <v>0</v>
      </c>
      <c r="N369" s="22">
        <f>MAX(0,O368+Clima!$F367-M369-Constantes!$D$11)</f>
        <v>0</v>
      </c>
      <c r="O369" s="22">
        <f>O368+Clima!$F367-M369-L369-N369</f>
        <v>32.961131473093658</v>
      </c>
      <c r="P369" s="22">
        <f>P368+(Coeficientes!$D$22*N369-Q369)/Coeficientes!$D$23</f>
        <v>0</v>
      </c>
      <c r="Q369" s="22">
        <f>10*Coeficientes!$D$24*P368/Constantes!$E$29</f>
        <v>0</v>
      </c>
      <c r="R369" s="22">
        <f>10000*(M369+Q369)*Escenarios!$E$7/Escenarios!$E$8</f>
        <v>0</v>
      </c>
      <c r="S369" s="22">
        <f>MAX(0,Constantes!$D$15/((Calculations!V368+Calculations!R369+Clima!$F367)^2)+Coeficientes!$D$12)</f>
        <v>0</v>
      </c>
      <c r="T369" s="22">
        <f>MIN(ET_Calcs!$M367,0.8*(Calculations!V368+Calculations!R369+Clima!$F367-Calculations!S369-Constantes!$D$14))</f>
        <v>1.9107440665658144</v>
      </c>
      <c r="U369" s="22">
        <f>MAX(0,V368+R369+Clima!$F367-Calculations!S369-Calculations!T369-Constantes!$E$24)</f>
        <v>0</v>
      </c>
      <c r="V369" s="22">
        <f>V368+R369+Clima!$F367-Calculations!S369-Calculations!T369-Calculations!U369</f>
        <v>42.272010505522616</v>
      </c>
      <c r="W369" s="20"/>
      <c r="X369" s="22">
        <v>364</v>
      </c>
      <c r="Y369" s="22">
        <f>ET_Calcs!$I367*((1-Constantes!$F$21)*ET_Calcs!$K367+ET_Calcs!$L367)</f>
        <v>1.9774289472319171</v>
      </c>
      <c r="Z369" s="22">
        <f>MIN(Y369*Constantes!$F$19,0.8*(AC368+Clima!$F367-AA369-AB369-Constantes!$D$12))</f>
        <v>1.1699667913112008</v>
      </c>
      <c r="AA369" s="22">
        <f>IF(Clima!$F367&gt;0.05*Constantes!$F$20,((Clima!$F367-0.05*Constantes!$F$20)^2)/(Clima!$F367+0.95*Constantes!$F$20),0)</f>
        <v>0</v>
      </c>
      <c r="AB369" s="22">
        <f>MAX(0,AC368+Clima!$F367-AA369-Constantes!$D$11)</f>
        <v>0</v>
      </c>
      <c r="AC369" s="22">
        <f>AC368+Clima!$F367-AA369-Z369-AB369</f>
        <v>32.961131473093658</v>
      </c>
      <c r="AD369" s="22">
        <f>AD368+(Coeficientes!$D$22*AB369-AE369)/Coeficientes!$D$23</f>
        <v>0</v>
      </c>
      <c r="AE369" s="22">
        <f>10*Coeficientes!$D$24*AD368/Constantes!$F$29</f>
        <v>0</v>
      </c>
      <c r="AF369" s="22">
        <f>10000*(AA369+AE369)*Escenarios!$F$7/Escenarios!$F$8</f>
        <v>0</v>
      </c>
      <c r="AG369" s="22">
        <f>MAX(0,Constantes!$D$15/((Calculations!AJ368+Calculations!AF369+Clima!$F367)^2)+Coeficientes!$D$12)</f>
        <v>0</v>
      </c>
      <c r="AH369" s="22">
        <f>MIN(ET_Calcs!$M367,0.8*(Calculations!AJ368+Calculations!AF369+Clima!$F367-Calculations!AG369-Constantes!$D$14))</f>
        <v>1.8442781098765124</v>
      </c>
      <c r="AI369" s="22">
        <f>MAX(0,AJ368+AF369+Clima!$F367-Calculations!AG369-Calculations!AH369-Constantes!$E$24)</f>
        <v>0</v>
      </c>
      <c r="AJ369" s="22">
        <f>AJ368+AF369+Clima!$F367-Calculations!AG369-Calculations!AH369-Calculations!AI369</f>
        <v>41.711069527469128</v>
      </c>
      <c r="AK369" s="21"/>
    </row>
    <row r="370" spans="2:37" x14ac:dyDescent="0.25">
      <c r="B370" s="17"/>
      <c r="C370" s="22">
        <v>365</v>
      </c>
      <c r="D370" s="22">
        <f>ET_Calcs!$I368*((1-Constantes!$D$21)*ET_Calcs!$K368+ET_Calcs!$L368)</f>
        <v>2.125993939631468</v>
      </c>
      <c r="E370" s="22">
        <f>MIN(D370*Constantes!$D$19,0.8*(H369+Clima!$F368-F370-G370-Constantes!$D$12))</f>
        <v>1.2578668433976186</v>
      </c>
      <c r="F370" s="22">
        <f>IF(Clima!$F368&gt;0.05*Constantes!$D$20,((Clima!$F368-0.05*Constantes!$D$20)^2)/(Clima!$F368+0.95*Constantes!$D$20),0)</f>
        <v>0</v>
      </c>
      <c r="G370" s="22">
        <f>MAX(0,H369+Clima!$F368-F370-Constantes!$D$11)</f>
        <v>0</v>
      </c>
      <c r="H370" s="22">
        <f>H369+Clima!$F368-F370-E370-G370</f>
        <v>34.303264629696038</v>
      </c>
      <c r="I370" s="20"/>
      <c r="J370" s="22">
        <v>365</v>
      </c>
      <c r="K370" s="22">
        <f>ET_Calcs!$I368*((1-Constantes!$E$21)*ET_Calcs!$K368+ET_Calcs!$L368)</f>
        <v>2.125993939631468</v>
      </c>
      <c r="L370" s="22">
        <f>MIN(K370*Constantes!$E$19,0.8*(O369+Clima!$F368-M370-N370-Constantes!$D$12))</f>
        <v>1.2578668433976186</v>
      </c>
      <c r="M370" s="22">
        <f>IF(Clima!$F368&gt;0.05*Constantes!$E$20,((Clima!$F368-0.05*Constantes!$E$20)^2)/(Clima!$F368+0.95*Constantes!$E$20),0)</f>
        <v>0</v>
      </c>
      <c r="N370" s="22">
        <f>MAX(0,O369+Clima!$F368-M370-Constantes!$D$11)</f>
        <v>0</v>
      </c>
      <c r="O370" s="22">
        <f>O369+Clima!$F368-M370-L370-N370</f>
        <v>34.303264629696038</v>
      </c>
      <c r="P370" s="22">
        <f>P369+(Coeficientes!$D$22*N370-Q370)/Coeficientes!$D$23</f>
        <v>0</v>
      </c>
      <c r="Q370" s="22">
        <f>10*Coeficientes!$D$24*P369/Constantes!$E$29</f>
        <v>0</v>
      </c>
      <c r="R370" s="22">
        <f>10000*(M370+Q370)*Escenarios!$E$7/Escenarios!$E$8</f>
        <v>0</v>
      </c>
      <c r="S370" s="22">
        <f>MAX(0,Constantes!$D$15/((Calculations!V369+Calculations!R370+Clima!$F368)^2)+Coeficientes!$D$12)</f>
        <v>0</v>
      </c>
      <c r="T370" s="22">
        <f>MIN(ET_Calcs!$M368,0.8*(Calculations!V369+Calculations!R370+Clima!$F368-Calculations!S370-Constantes!$D$14))</f>
        <v>2.0542450464151858</v>
      </c>
      <c r="U370" s="22">
        <f>MAX(0,V369+R370+Clima!$F368-Calculations!S370-Calculations!T370-Constantes!$E$24)</f>
        <v>0</v>
      </c>
      <c r="V370" s="22">
        <f>V369+R370+Clima!$F368-Calculations!S370-Calculations!T370-Calculations!U370</f>
        <v>42.817765459107434</v>
      </c>
      <c r="W370" s="20"/>
      <c r="X370" s="22">
        <v>365</v>
      </c>
      <c r="Y370" s="22">
        <f>ET_Calcs!$I368*((1-Constantes!$F$21)*ET_Calcs!$K368+ET_Calcs!$L368)</f>
        <v>2.125993939631468</v>
      </c>
      <c r="Z370" s="22">
        <f>MIN(Y370*Constantes!$F$19,0.8*(AC369+Clima!$F368-AA370-AB370-Constantes!$D$12))</f>
        <v>1.2578668433976186</v>
      </c>
      <c r="AA370" s="22">
        <f>IF(Clima!$F368&gt;0.05*Constantes!$F$20,((Clima!$F368-0.05*Constantes!$F$20)^2)/(Clima!$F368+0.95*Constantes!$F$20),0)</f>
        <v>0</v>
      </c>
      <c r="AB370" s="22">
        <f>MAX(0,AC369+Clima!$F368-AA370-Constantes!$D$11)</f>
        <v>0</v>
      </c>
      <c r="AC370" s="22">
        <f>AC369+Clima!$F368-AA370-Z370-AB370</f>
        <v>34.303264629696038</v>
      </c>
      <c r="AD370" s="22">
        <f>AD369+(Coeficientes!$D$22*AB370-AE370)/Coeficientes!$D$23</f>
        <v>0</v>
      </c>
      <c r="AE370" s="22">
        <f>10*Coeficientes!$D$24*AD369/Constantes!$F$29</f>
        <v>0</v>
      </c>
      <c r="AF370" s="22">
        <f>10000*(AA370+AE370)*Escenarios!$F$7/Escenarios!$F$8</f>
        <v>0</v>
      </c>
      <c r="AG370" s="22">
        <f>MAX(0,Constantes!$D$15/((Calculations!AJ369+Calculations!AF370+Clima!$F368)^2)+Coeficientes!$D$12)</f>
        <v>0</v>
      </c>
      <c r="AH370" s="22">
        <f>MIN(ET_Calcs!$M368,0.8*(Calculations!AJ369+Calculations!AF370+Clima!$F368-Calculations!AG370-Constantes!$D$14))</f>
        <v>2.0542450464151858</v>
      </c>
      <c r="AI370" s="22">
        <f>MAX(0,AJ369+AF370+Clima!$F368-Calculations!AG370-Calculations!AH370-Constantes!$E$24)</f>
        <v>0</v>
      </c>
      <c r="AJ370" s="22">
        <f>AJ369+AF370+Clima!$F368-Calculations!AG370-Calculations!AH370-Calculations!AI370</f>
        <v>42.256824481053947</v>
      </c>
      <c r="AK370" s="21"/>
    </row>
    <row r="371" spans="2:37" s="12" customFormat="1" x14ac:dyDescent="0.25">
      <c r="B371" s="17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1"/>
    </row>
    <row r="372" spans="2:37" s="12" customFormat="1" x14ac:dyDescent="0.25">
      <c r="B372" s="17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1"/>
    </row>
    <row r="373" spans="2:37" s="12" customFormat="1" x14ac:dyDescent="0.25">
      <c r="B373" s="24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6"/>
    </row>
    <row r="374" spans="2:37" s="12" customFormat="1" x14ac:dyDescent="0.25"/>
    <row r="375" spans="2:37" s="12" customFormat="1" x14ac:dyDescent="0.25"/>
    <row r="376" spans="2:37" s="12" customForma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Escenarios</vt:lpstr>
      <vt:lpstr>Coeficientes</vt:lpstr>
      <vt:lpstr>Clima</vt:lpstr>
      <vt:lpstr>Constantes</vt:lpstr>
      <vt:lpstr>ET_Calcs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2020-03-04T13:25:50Z</dcterms:modified>
</cp:coreProperties>
</file>